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1\58. przeglądy techniczne i naprawy urządzeń medycznych - 21 zadań\"/>
    </mc:Choice>
  </mc:AlternateContent>
  <xr:revisionPtr revIDLastSave="0" documentId="13_ncr:1_{B11DC0DD-F18C-466A-9762-EF75F10CDB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. 1-21" sheetId="1" r:id="rId1"/>
  </sheets>
  <calcPr calcId="181029"/>
</workbook>
</file>

<file path=xl/calcChain.xml><?xml version="1.0" encoding="utf-8"?>
<calcChain xmlns="http://schemas.openxmlformats.org/spreadsheetml/2006/main">
  <c r="H217" i="1" l="1"/>
  <c r="G217" i="1"/>
  <c r="E217" i="1"/>
  <c r="D217" i="1"/>
  <c r="C217" i="1"/>
  <c r="B217" i="1"/>
  <c r="H216" i="1"/>
  <c r="G216" i="1"/>
  <c r="E216" i="1"/>
  <c r="D216" i="1"/>
  <c r="C216" i="1"/>
  <c r="B216" i="1"/>
  <c r="H215" i="1"/>
  <c r="G215" i="1"/>
  <c r="E215" i="1"/>
  <c r="D215" i="1"/>
  <c r="C215" i="1"/>
  <c r="B215" i="1"/>
  <c r="H214" i="1"/>
  <c r="G214" i="1"/>
  <c r="E214" i="1"/>
  <c r="D214" i="1"/>
  <c r="C214" i="1"/>
  <c r="B214" i="1"/>
  <c r="H213" i="1"/>
  <c r="G213" i="1"/>
  <c r="E213" i="1"/>
  <c r="D213" i="1"/>
  <c r="C213" i="1"/>
  <c r="B213" i="1"/>
  <c r="H212" i="1"/>
  <c r="G212" i="1"/>
  <c r="E212" i="1"/>
  <c r="D212" i="1"/>
  <c r="C212" i="1"/>
  <c r="B212" i="1"/>
  <c r="H211" i="1"/>
  <c r="G211" i="1"/>
  <c r="E211" i="1"/>
  <c r="D211" i="1"/>
  <c r="C211" i="1"/>
  <c r="B211" i="1"/>
  <c r="H210" i="1"/>
  <c r="G210" i="1"/>
  <c r="E210" i="1"/>
  <c r="D210" i="1"/>
  <c r="C210" i="1"/>
  <c r="B210" i="1"/>
  <c r="H204" i="1"/>
  <c r="G204" i="1"/>
  <c r="E204" i="1"/>
  <c r="D204" i="1"/>
  <c r="B204" i="1"/>
  <c r="H169" i="1"/>
  <c r="G169" i="1"/>
  <c r="E169" i="1"/>
  <c r="D169" i="1"/>
  <c r="C169" i="1"/>
  <c r="B169" i="1"/>
  <c r="H86" i="1"/>
  <c r="G86" i="1"/>
  <c r="E86" i="1"/>
  <c r="D86" i="1"/>
  <c r="C86" i="1"/>
  <c r="B86" i="1"/>
  <c r="H85" i="1"/>
  <c r="G85" i="1"/>
  <c r="E85" i="1"/>
  <c r="D85" i="1"/>
  <c r="C85" i="1"/>
  <c r="B85" i="1"/>
  <c r="H84" i="1"/>
  <c r="G84" i="1"/>
  <c r="E84" i="1"/>
  <c r="D84" i="1"/>
  <c r="C84" i="1"/>
  <c r="B84" i="1"/>
  <c r="H83" i="1"/>
  <c r="G83" i="1"/>
  <c r="E83" i="1"/>
  <c r="D83" i="1"/>
  <c r="C83" i="1"/>
  <c r="B83" i="1"/>
  <c r="H82" i="1"/>
  <c r="G82" i="1"/>
  <c r="E82" i="1"/>
  <c r="D82" i="1"/>
  <c r="C82" i="1"/>
  <c r="B82" i="1"/>
  <c r="H81" i="1"/>
  <c r="G81" i="1"/>
  <c r="E81" i="1"/>
  <c r="D81" i="1"/>
  <c r="C81" i="1"/>
  <c r="B81" i="1"/>
  <c r="H72" i="1"/>
  <c r="G72" i="1"/>
  <c r="E72" i="1"/>
  <c r="D72" i="1"/>
  <c r="C72" i="1"/>
  <c r="B72" i="1"/>
  <c r="H71" i="1"/>
  <c r="G71" i="1"/>
  <c r="E71" i="1"/>
  <c r="D71" i="1"/>
  <c r="C71" i="1"/>
  <c r="B71" i="1"/>
  <c r="H70" i="1"/>
  <c r="G70" i="1"/>
  <c r="E70" i="1"/>
  <c r="D70" i="1"/>
  <c r="C70" i="1"/>
  <c r="B70" i="1"/>
</calcChain>
</file>

<file path=xl/sharedStrings.xml><?xml version="1.0" encoding="utf-8"?>
<sst xmlns="http://schemas.openxmlformats.org/spreadsheetml/2006/main" count="773" uniqueCount="232">
  <si>
    <t>Lp.</t>
  </si>
  <si>
    <t xml:space="preserve">Typ </t>
  </si>
  <si>
    <t>Producent</t>
  </si>
  <si>
    <t>Rok produkcji</t>
  </si>
  <si>
    <t>Nr seryjny</t>
  </si>
  <si>
    <t xml:space="preserve">Oddział </t>
  </si>
  <si>
    <t>Cena jednostkowa netto za przegląd</t>
  </si>
  <si>
    <t>Wideolaryngoskop</t>
  </si>
  <si>
    <t>A360 , Airtraq Avant</t>
  </si>
  <si>
    <t>Prodol Medictec</t>
  </si>
  <si>
    <t>G-02417</t>
  </si>
  <si>
    <t>Szpitalny Oddział Ratunkowy</t>
  </si>
  <si>
    <t>Częst. przeglądu</t>
  </si>
  <si>
    <t>Nazwa urządzenia</t>
  </si>
  <si>
    <t>Typ</t>
  </si>
  <si>
    <t>Nr Seryjny</t>
  </si>
  <si>
    <t>Rok Produkcji</t>
  </si>
  <si>
    <t>Jednostka Organizacyjna</t>
  </si>
  <si>
    <t>12 mies.</t>
  </si>
  <si>
    <t>Kardiomonitor</t>
  </si>
  <si>
    <t>Bene View T5</t>
  </si>
  <si>
    <t>CM-7C101638</t>
  </si>
  <si>
    <t>Mindray Chiny</t>
  </si>
  <si>
    <t>Oddział Laryngologiczny</t>
  </si>
  <si>
    <t>CM-7C157801</t>
  </si>
  <si>
    <t>CM-2B127930</t>
  </si>
  <si>
    <t>Oddział Neurologiczny</t>
  </si>
  <si>
    <t>CM-7C101640</t>
  </si>
  <si>
    <t>Oddział Noworodków</t>
  </si>
  <si>
    <t>CM-7C101639</t>
  </si>
  <si>
    <t>CM-7C101641</t>
  </si>
  <si>
    <t>Bene View T8</t>
  </si>
  <si>
    <t>CF-54126500</t>
  </si>
  <si>
    <t>Oddział Kardiologii Inwazyjnej</t>
  </si>
  <si>
    <t>CF-86136685</t>
  </si>
  <si>
    <t>CF-84135894</t>
  </si>
  <si>
    <t>CF-84135895</t>
  </si>
  <si>
    <t>CF-19109609</t>
  </si>
  <si>
    <t>Oddział Transplantologii</t>
  </si>
  <si>
    <t>CF-18109264</t>
  </si>
  <si>
    <t>CF-18109263</t>
  </si>
  <si>
    <t>MEC1200</t>
  </si>
  <si>
    <t>CC9C111190</t>
  </si>
  <si>
    <t>Blok Porodowy</t>
  </si>
  <si>
    <t>CC9C111185</t>
  </si>
  <si>
    <t xml:space="preserve">Oddział Chirurgiczny </t>
  </si>
  <si>
    <t>CC9C111187</t>
  </si>
  <si>
    <t>CC9C111184</t>
  </si>
  <si>
    <t>CC9C111189</t>
  </si>
  <si>
    <t>CC9C111186</t>
  </si>
  <si>
    <t>CC9C111188</t>
  </si>
  <si>
    <t>Oddział Ortopedyczny</t>
  </si>
  <si>
    <t>CC7C102400</t>
  </si>
  <si>
    <t>CC7C102401</t>
  </si>
  <si>
    <t>Zakład Endoskopii</t>
  </si>
  <si>
    <t>uMEC 15</t>
  </si>
  <si>
    <t>KR-8B000654</t>
  </si>
  <si>
    <t>Odział Udarowy</t>
  </si>
  <si>
    <t>KR-8B000656</t>
  </si>
  <si>
    <t>KR-8B000657</t>
  </si>
  <si>
    <t>KR-8B000647</t>
  </si>
  <si>
    <t>uMEC12</t>
  </si>
  <si>
    <t>KQ-8A017397</t>
  </si>
  <si>
    <t>KQ-8A017409</t>
  </si>
  <si>
    <t>Centrala monitorująca</t>
  </si>
  <si>
    <t>Bene Vision</t>
  </si>
  <si>
    <t>3B-8A004235</t>
  </si>
  <si>
    <t>Hypervisor III</t>
  </si>
  <si>
    <t>bn</t>
  </si>
  <si>
    <t>Hypervisor VI</t>
  </si>
  <si>
    <t/>
  </si>
  <si>
    <t>Oddział Kardiologiczno Internistyczny</t>
  </si>
  <si>
    <t>CZC03259C2</t>
  </si>
  <si>
    <t>Drukarka</t>
  </si>
  <si>
    <t>HP LJ2015</t>
  </si>
  <si>
    <t>Jednostka centralna</t>
  </si>
  <si>
    <t>HP</t>
  </si>
  <si>
    <t>Mindray PM9000</t>
  </si>
  <si>
    <t>Mindray PM9000EX</t>
  </si>
  <si>
    <t>Monitor</t>
  </si>
  <si>
    <t>HP 1955</t>
  </si>
  <si>
    <t>System monitorujący do intensywnego nadzoru</t>
  </si>
  <si>
    <t>Hyprevisor VI</t>
  </si>
  <si>
    <t>brak</t>
  </si>
  <si>
    <t>Oddział Chorób Wewnętrznych</t>
  </si>
  <si>
    <t>Zasilacz</t>
  </si>
  <si>
    <t>APC1000</t>
  </si>
  <si>
    <t>Propaq LT</t>
  </si>
  <si>
    <t>KA060160</t>
  </si>
  <si>
    <t>Welch Allyn</t>
  </si>
  <si>
    <t>KA060167</t>
  </si>
  <si>
    <t>Kardiomonitor transportowy</t>
  </si>
  <si>
    <t>21/KA066859</t>
  </si>
  <si>
    <t>21/KA066828</t>
  </si>
  <si>
    <t>Monitor funkcji życiowych do TRIAGE</t>
  </si>
  <si>
    <t>CVSM</t>
  </si>
  <si>
    <t>21/100092973317</t>
  </si>
  <si>
    <t>CVSM 6800</t>
  </si>
  <si>
    <t>100042334418</t>
  </si>
  <si>
    <t>100042344418</t>
  </si>
  <si>
    <t>100042314418</t>
  </si>
  <si>
    <t>100042324418</t>
  </si>
  <si>
    <t>Aspel</t>
  </si>
  <si>
    <t>Aspel S.A.</t>
  </si>
  <si>
    <t>Aparat ekg</t>
  </si>
  <si>
    <t>Ascard 3</t>
  </si>
  <si>
    <t>700/97</t>
  </si>
  <si>
    <t>Zakład Badań Czynnościowych i Rehabilitacji</t>
  </si>
  <si>
    <t>Mr SILVER 3</t>
  </si>
  <si>
    <t>0313</t>
  </si>
  <si>
    <t>Aspel S.A</t>
  </si>
  <si>
    <t>Aparat ECMO</t>
  </si>
  <si>
    <t>Ecmo</t>
  </si>
  <si>
    <t>90412040</t>
  </si>
  <si>
    <t>Maquet</t>
  </si>
  <si>
    <t>Pompa do kontrapulsacji wewnątrzaortalnej</t>
  </si>
  <si>
    <t>CS100</t>
  </si>
  <si>
    <t>SA188050B1</t>
  </si>
  <si>
    <t>Pracownia Kardiologii Inwazyjnej</t>
  </si>
  <si>
    <t>Utrasonograf okulistyczny</t>
  </si>
  <si>
    <t>Ultra Scan</t>
  </si>
  <si>
    <t>0202273201X</t>
  </si>
  <si>
    <t>ALCON USA</t>
  </si>
  <si>
    <t>Poradnia Okulistyczna</t>
  </si>
  <si>
    <t>Aparat usg okulistyczny</t>
  </si>
  <si>
    <t>Absolu</t>
  </si>
  <si>
    <t>101</t>
  </si>
  <si>
    <t>Quantel Medical Polska</t>
  </si>
  <si>
    <t>Oddział Okulistyczny</t>
  </si>
  <si>
    <t>Aparat USG doplerowski</t>
  </si>
  <si>
    <t>Sonara/tek</t>
  </si>
  <si>
    <t>PVH0309</t>
  </si>
  <si>
    <t>Viasys NeuroCare Inc.</t>
  </si>
  <si>
    <t>Echokardiograf</t>
  </si>
  <si>
    <t>Sonos 2000</t>
  </si>
  <si>
    <t>3606A02593</t>
  </si>
  <si>
    <t>Filia nr 2 - Pracownia ECHO</t>
  </si>
  <si>
    <t>Inkubator Atom</t>
  </si>
  <si>
    <t>Neo-med i  /102</t>
  </si>
  <si>
    <t>2120002</t>
  </si>
  <si>
    <t>Atom Medical Corporation</t>
  </si>
  <si>
    <t>2130851</t>
  </si>
  <si>
    <t>V 2100 G</t>
  </si>
  <si>
    <t>2090420</t>
  </si>
  <si>
    <t>20X0049</t>
  </si>
  <si>
    <t>Zestaw do transportu wewnątrz szpitalnego</t>
  </si>
  <si>
    <t>1001-INCU</t>
  </si>
  <si>
    <t>SER2531079</t>
  </si>
  <si>
    <t>ATOM Acutronic</t>
  </si>
  <si>
    <t>Ruchome stanowisko do nieinwazyjnego wspomagania oddechu nowor.</t>
  </si>
  <si>
    <t>Infant Flow + Atom</t>
  </si>
  <si>
    <t>BDN02663/2351294</t>
  </si>
  <si>
    <t>Dutchmed</t>
  </si>
  <si>
    <t xml:space="preserve">Respirator </t>
  </si>
  <si>
    <t>iVent201</t>
  </si>
  <si>
    <t>IV36458</t>
  </si>
  <si>
    <t>GE MEDICAL SYSTEMS</t>
  </si>
  <si>
    <t>Oddział A i ITM</t>
  </si>
  <si>
    <t>C-1</t>
  </si>
  <si>
    <t>1369</t>
  </si>
  <si>
    <t>Hamilton Medical Szwajcaria</t>
  </si>
  <si>
    <t>G5</t>
  </si>
  <si>
    <t>2256</t>
  </si>
  <si>
    <t>1968</t>
  </si>
  <si>
    <t>5863</t>
  </si>
  <si>
    <t>S-1</t>
  </si>
  <si>
    <t>5756</t>
  </si>
  <si>
    <t>5755</t>
  </si>
  <si>
    <t>5760</t>
  </si>
  <si>
    <t>Respirator Galileo</t>
  </si>
  <si>
    <t>Galileo</t>
  </si>
  <si>
    <t>7268</t>
  </si>
  <si>
    <t>7283</t>
  </si>
  <si>
    <t>Urządzenie do wentylacji nieinwazyjnej noworodków metodą nCPAP</t>
  </si>
  <si>
    <t>Medin CNO</t>
  </si>
  <si>
    <t>3091739</t>
  </si>
  <si>
    <t>MEDIN MEDICAL INNOVATIONS</t>
  </si>
  <si>
    <t>30901121</t>
  </si>
  <si>
    <t>PARA PAC PLUS</t>
  </si>
  <si>
    <t>1806101</t>
  </si>
  <si>
    <t>Smiths</t>
  </si>
  <si>
    <t>1806102</t>
  </si>
  <si>
    <t>1806090</t>
  </si>
  <si>
    <t>Respirator transportowy</t>
  </si>
  <si>
    <t>EVE</t>
  </si>
  <si>
    <t>S07018401010076</t>
  </si>
  <si>
    <t>Stephan-Niemcy</t>
  </si>
  <si>
    <t>S07018401010080</t>
  </si>
  <si>
    <t>Model 1.4.5.</t>
  </si>
  <si>
    <t>IV18201</t>
  </si>
  <si>
    <t>Versamed Medical Systems Ltd.</t>
  </si>
  <si>
    <t>IV18219</t>
  </si>
  <si>
    <t>Life-Base</t>
  </si>
  <si>
    <t>7503</t>
  </si>
  <si>
    <t>Weinmann RFN</t>
  </si>
  <si>
    <t>Life Base</t>
  </si>
  <si>
    <t>2113</t>
  </si>
  <si>
    <t>WM8120</t>
  </si>
  <si>
    <t>7544</t>
  </si>
  <si>
    <t>Bellavista NIV</t>
  </si>
  <si>
    <t>MB104432</t>
  </si>
  <si>
    <t>Vyaire Medical</t>
  </si>
  <si>
    <t>Filia nr 2 - Oddział Kardiologii</t>
  </si>
  <si>
    <t>HT50</t>
  </si>
  <si>
    <t>Newport</t>
  </si>
  <si>
    <t>Napęd akumulatorowy do nasadek wiertarskich z nasadkA Jacobsa</t>
  </si>
  <si>
    <t>Lista urządzeń - urządzenia endoskopowe zadanie 1</t>
  </si>
  <si>
    <t>Lista urządzeń - kardiomonitory zadanie 2</t>
  </si>
  <si>
    <t>Lista urządzeń - kardiomonitory zadanie 3</t>
  </si>
  <si>
    <t>Lista urządzeń - kardiomonitory zadanie 4</t>
  </si>
  <si>
    <t>Lista urządzeń - aparaty do dializ zadanie 5</t>
  </si>
  <si>
    <t>Lista urządzeń - USG zadanie 6</t>
  </si>
  <si>
    <t>Lista urządzeń - USG zadanie 7</t>
  </si>
  <si>
    <t>Lista urządzeń - USG zadanie 8</t>
  </si>
  <si>
    <t>Lista urządzeń - USG zadanie 9</t>
  </si>
  <si>
    <t>Lista urządzeń - inkubatory zadanie 10</t>
  </si>
  <si>
    <t>Lista urządzeń - inkubatory zadanie 11</t>
  </si>
  <si>
    <t>Lista urządzeń - Respiratory zadanie 12</t>
  </si>
  <si>
    <t>Lista urządzeń - Respiratory zadanie 13</t>
  </si>
  <si>
    <t>Lista urządzeń - Respiratory zadanie 14</t>
  </si>
  <si>
    <t>Lista urządzeń - Respiratory zadanie 15</t>
  </si>
  <si>
    <t>Lista urządzeń - Respiratory zadanie 16</t>
  </si>
  <si>
    <t>Lista urządzeń - Respiratory zadanie 17</t>
  </si>
  <si>
    <t>Lista urządzeń - Respiratory zadanie 18</t>
  </si>
  <si>
    <t>Lista urządzeń - Respiratory zadanie 19</t>
  </si>
  <si>
    <t>Lista urządzeń - Wiertarki chirurgiczne zadanie 20</t>
  </si>
  <si>
    <t>Lista urządzeń - Wiertarki chirurgiczne zadanie 21</t>
  </si>
  <si>
    <t>Załącznik nr 2 do SWZ / załącznik nr 2 do umowy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</si>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</sst>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5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wrapText="1"/>
    </xf>
    <xf numFmtId="0" fontId="0" fillId="0" borderId="1" xfId="0" applyNumberFormat="1" applyFont="1" applyFill="1" applyBorder="1" applyAlignment="1" applyProtection="1">
      <alignment horizontal="center" wrapText="1"/>
    </xf>
    <xf numFmtId="164" fontId="0" fillId="0" borderId="1" xfId="0" applyNumberFormat="1" applyFont="1" applyFill="1" applyBorder="1" applyAlignment="1" applyProtection="1">
      <alignment horizont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left"/>
    </xf>
    <xf numFmtId="14" fontId="0" fillId="0" borderId="1" xfId="0" applyNumberFormat="1" applyBorder="1"/>
    <xf numFmtId="0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horizontal="left"/>
    </xf>
    <xf numFmtId="164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wrapText="1"/>
    </xf>
    <xf numFmtId="0" fontId="0" fillId="0" borderId="1" xfId="0" applyNumberFormat="1" applyBorder="1" applyProtection="1"/>
    <xf numFmtId="0" fontId="0" fillId="0" borderId="1" xfId="0" applyFill="1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0"/>
  <sheetViews>
    <sheetView tabSelected="1" workbookViewId="0">
      <selection activeCell="G226" sqref="G226"/>
    </sheetView>
  </sheetViews>
  <sheetFormatPr defaultRowHeight="14.25"/>
  <cols>
    <col min="1" max="1" width="3.625" bestFit="1" customWidth="1"/>
    <col min="2" max="2" width="9.5" bestFit="1" customWidth="1"/>
    <col min="3" max="3" width="42" customWidth="1"/>
    <col min="4" max="4" width="25.625" customWidth="1"/>
    <col min="5" max="5" width="19.625" customWidth="1"/>
    <col min="6" max="6" width="9.125" bestFit="1" customWidth="1"/>
    <col min="7" max="7" width="27.75" customWidth="1"/>
    <col min="8" max="8" width="34.75" customWidth="1"/>
    <col min="9" max="9" width="17.25" bestFit="1" customWidth="1"/>
  </cols>
  <sheetData>
    <row r="1" spans="1:9">
      <c r="H1" s="22" t="s">
        <v>227</v>
      </c>
    </row>
    <row r="3" spans="1:9" ht="15">
      <c r="A3" s="19" t="s">
        <v>206</v>
      </c>
      <c r="B3" s="19"/>
      <c r="C3" s="19"/>
      <c r="D3" s="19"/>
      <c r="E3" s="19"/>
      <c r="F3" s="19"/>
      <c r="G3" s="19"/>
      <c r="H3" s="19"/>
      <c r="I3" s="19"/>
    </row>
    <row r="4" spans="1:9">
      <c r="A4" s="1"/>
      <c r="B4" s="1"/>
      <c r="C4" s="2"/>
      <c r="D4" s="2"/>
      <c r="E4" s="3"/>
      <c r="F4" s="3"/>
      <c r="G4" s="3"/>
      <c r="H4" s="2"/>
      <c r="I4" s="1"/>
    </row>
    <row r="5" spans="1:9" ht="45">
      <c r="A5" s="8" t="s">
        <v>0</v>
      </c>
      <c r="B5" s="9" t="s">
        <v>12</v>
      </c>
      <c r="C5" s="9" t="s">
        <v>13</v>
      </c>
      <c r="D5" s="9" t="s">
        <v>1</v>
      </c>
      <c r="E5" s="9" t="s">
        <v>4</v>
      </c>
      <c r="F5" s="9" t="s">
        <v>3</v>
      </c>
      <c r="G5" s="9" t="s">
        <v>2</v>
      </c>
      <c r="H5" s="9" t="s">
        <v>5</v>
      </c>
      <c r="I5" s="9" t="s">
        <v>6</v>
      </c>
    </row>
    <row r="6" spans="1:9" ht="28.5">
      <c r="A6" s="4">
        <v>1</v>
      </c>
      <c r="B6" s="10" t="s">
        <v>18</v>
      </c>
      <c r="C6" s="4" t="s">
        <v>7</v>
      </c>
      <c r="D6" s="5" t="s">
        <v>8</v>
      </c>
      <c r="E6" s="6" t="s">
        <v>10</v>
      </c>
      <c r="F6" s="6">
        <v>2017</v>
      </c>
      <c r="G6" s="6" t="s">
        <v>9</v>
      </c>
      <c r="H6" s="5" t="s">
        <v>11</v>
      </c>
      <c r="I6" s="7"/>
    </row>
    <row r="9" spans="1:9" ht="15">
      <c r="A9" s="19" t="s">
        <v>207</v>
      </c>
      <c r="B9" s="19"/>
      <c r="C9" s="19"/>
      <c r="D9" s="19"/>
      <c r="E9" s="19"/>
      <c r="F9" s="19"/>
      <c r="G9" s="19"/>
      <c r="H9" s="19"/>
      <c r="I9" s="19"/>
    </row>
    <row r="11" spans="1:9" ht="45">
      <c r="A11" s="8" t="s">
        <v>0</v>
      </c>
      <c r="B11" s="9" t="s">
        <v>12</v>
      </c>
      <c r="C11" s="9" t="s">
        <v>13</v>
      </c>
      <c r="D11" s="9" t="s">
        <v>14</v>
      </c>
      <c r="E11" s="9" t="s">
        <v>15</v>
      </c>
      <c r="F11" s="9" t="s">
        <v>16</v>
      </c>
      <c r="G11" s="9" t="s">
        <v>2</v>
      </c>
      <c r="H11" s="9" t="s">
        <v>17</v>
      </c>
      <c r="I11" s="9" t="s">
        <v>6</v>
      </c>
    </row>
    <row r="12" spans="1:9">
      <c r="A12" s="10">
        <v>1</v>
      </c>
      <c r="B12" s="10" t="s">
        <v>18</v>
      </c>
      <c r="C12" s="10" t="s">
        <v>19</v>
      </c>
      <c r="D12" s="10" t="s">
        <v>20</v>
      </c>
      <c r="E12" s="10" t="s">
        <v>21</v>
      </c>
      <c r="F12" s="11">
        <v>2007</v>
      </c>
      <c r="G12" s="10" t="s">
        <v>22</v>
      </c>
      <c r="H12" s="10" t="s">
        <v>23</v>
      </c>
      <c r="I12" s="12"/>
    </row>
    <row r="13" spans="1:9">
      <c r="A13" s="10">
        <v>2</v>
      </c>
      <c r="B13" s="10" t="s">
        <v>18</v>
      </c>
      <c r="C13" s="10" t="s">
        <v>19</v>
      </c>
      <c r="D13" s="10" t="s">
        <v>20</v>
      </c>
      <c r="E13" s="10" t="s">
        <v>24</v>
      </c>
      <c r="F13" s="11">
        <v>2018</v>
      </c>
      <c r="G13" s="10" t="s">
        <v>22</v>
      </c>
      <c r="H13" s="10" t="s">
        <v>23</v>
      </c>
      <c r="I13" s="12"/>
    </row>
    <row r="14" spans="1:9">
      <c r="A14" s="10">
        <v>3</v>
      </c>
      <c r="B14" s="10" t="s">
        <v>18</v>
      </c>
      <c r="C14" s="10" t="s">
        <v>19</v>
      </c>
      <c r="D14" s="10" t="s">
        <v>20</v>
      </c>
      <c r="E14" s="10" t="s">
        <v>25</v>
      </c>
      <c r="F14" s="11">
        <v>2012</v>
      </c>
      <c r="G14" s="10" t="s">
        <v>22</v>
      </c>
      <c r="H14" s="10" t="s">
        <v>26</v>
      </c>
      <c r="I14" s="12"/>
    </row>
    <row r="15" spans="1:9">
      <c r="A15" s="10">
        <v>4</v>
      </c>
      <c r="B15" s="10" t="s">
        <v>18</v>
      </c>
      <c r="C15" s="10" t="s">
        <v>19</v>
      </c>
      <c r="D15" s="10" t="s">
        <v>20</v>
      </c>
      <c r="E15" s="10" t="s">
        <v>27</v>
      </c>
      <c r="F15" s="11">
        <v>2007</v>
      </c>
      <c r="G15" s="10" t="s">
        <v>22</v>
      </c>
      <c r="H15" s="10" t="s">
        <v>28</v>
      </c>
      <c r="I15" s="12"/>
    </row>
    <row r="16" spans="1:9">
      <c r="A16" s="10">
        <v>5</v>
      </c>
      <c r="B16" s="10" t="s">
        <v>18</v>
      </c>
      <c r="C16" s="10" t="s">
        <v>19</v>
      </c>
      <c r="D16" s="10" t="s">
        <v>20</v>
      </c>
      <c r="E16" s="10" t="s">
        <v>29</v>
      </c>
      <c r="F16" s="11">
        <v>2007</v>
      </c>
      <c r="G16" s="10" t="s">
        <v>22</v>
      </c>
      <c r="H16" s="10" t="s">
        <v>28</v>
      </c>
      <c r="I16" s="12"/>
    </row>
    <row r="17" spans="1:9">
      <c r="A17" s="10">
        <v>6</v>
      </c>
      <c r="B17" s="10" t="s">
        <v>18</v>
      </c>
      <c r="C17" s="10" t="s">
        <v>19</v>
      </c>
      <c r="D17" s="10" t="s">
        <v>20</v>
      </c>
      <c r="E17" s="10" t="s">
        <v>30</v>
      </c>
      <c r="F17" s="11">
        <v>2007</v>
      </c>
      <c r="G17" s="10" t="s">
        <v>22</v>
      </c>
      <c r="H17" s="10" t="s">
        <v>28</v>
      </c>
      <c r="I17" s="12"/>
    </row>
    <row r="18" spans="1:9">
      <c r="A18" s="10">
        <v>7</v>
      </c>
      <c r="B18" s="10" t="s">
        <v>18</v>
      </c>
      <c r="C18" s="10" t="s">
        <v>19</v>
      </c>
      <c r="D18" s="10" t="s">
        <v>31</v>
      </c>
      <c r="E18" s="10" t="s">
        <v>32</v>
      </c>
      <c r="F18" s="11">
        <v>2015</v>
      </c>
      <c r="G18" s="10" t="s">
        <v>22</v>
      </c>
      <c r="H18" s="10" t="s">
        <v>33</v>
      </c>
      <c r="I18" s="12"/>
    </row>
    <row r="19" spans="1:9">
      <c r="A19" s="10">
        <v>8</v>
      </c>
      <c r="B19" s="10" t="s">
        <v>18</v>
      </c>
      <c r="C19" s="10" t="s">
        <v>19</v>
      </c>
      <c r="D19" s="10" t="s">
        <v>31</v>
      </c>
      <c r="E19" s="10" t="s">
        <v>34</v>
      </c>
      <c r="F19" s="11">
        <v>2018</v>
      </c>
      <c r="G19" s="10" t="s">
        <v>22</v>
      </c>
      <c r="H19" s="10" t="s">
        <v>33</v>
      </c>
      <c r="I19" s="12"/>
    </row>
    <row r="20" spans="1:9">
      <c r="A20" s="10">
        <v>9</v>
      </c>
      <c r="B20" s="10" t="s">
        <v>18</v>
      </c>
      <c r="C20" s="10" t="s">
        <v>19</v>
      </c>
      <c r="D20" s="10" t="s">
        <v>31</v>
      </c>
      <c r="E20" s="10" t="s">
        <v>35</v>
      </c>
      <c r="F20" s="11">
        <v>2018</v>
      </c>
      <c r="G20" s="10" t="s">
        <v>22</v>
      </c>
      <c r="H20" s="10" t="s">
        <v>33</v>
      </c>
      <c r="I20" s="12"/>
    </row>
    <row r="21" spans="1:9">
      <c r="A21" s="10">
        <v>10</v>
      </c>
      <c r="B21" s="10" t="s">
        <v>18</v>
      </c>
      <c r="C21" s="10" t="s">
        <v>19</v>
      </c>
      <c r="D21" s="10" t="s">
        <v>31</v>
      </c>
      <c r="E21" s="10" t="s">
        <v>36</v>
      </c>
      <c r="F21" s="11">
        <v>2018</v>
      </c>
      <c r="G21" s="10" t="s">
        <v>22</v>
      </c>
      <c r="H21" s="10" t="s">
        <v>33</v>
      </c>
      <c r="I21" s="12"/>
    </row>
    <row r="22" spans="1:9">
      <c r="A22" s="10">
        <v>11</v>
      </c>
      <c r="B22" s="10" t="s">
        <v>18</v>
      </c>
      <c r="C22" s="10" t="s">
        <v>19</v>
      </c>
      <c r="D22" s="10" t="s">
        <v>31</v>
      </c>
      <c r="E22" s="10" t="s">
        <v>37</v>
      </c>
      <c r="F22" s="11">
        <v>2011</v>
      </c>
      <c r="G22" s="10" t="s">
        <v>22</v>
      </c>
      <c r="H22" s="10" t="s">
        <v>38</v>
      </c>
      <c r="I22" s="12"/>
    </row>
    <row r="23" spans="1:9">
      <c r="A23" s="10">
        <v>12</v>
      </c>
      <c r="B23" s="10" t="s">
        <v>18</v>
      </c>
      <c r="C23" s="10" t="s">
        <v>19</v>
      </c>
      <c r="D23" s="10" t="s">
        <v>31</v>
      </c>
      <c r="E23" s="10" t="s">
        <v>39</v>
      </c>
      <c r="F23" s="11">
        <v>2011</v>
      </c>
      <c r="G23" s="10" t="s">
        <v>22</v>
      </c>
      <c r="H23" s="10" t="s">
        <v>38</v>
      </c>
      <c r="I23" s="12"/>
    </row>
    <row r="24" spans="1:9">
      <c r="A24" s="10">
        <v>13</v>
      </c>
      <c r="B24" s="10" t="s">
        <v>18</v>
      </c>
      <c r="C24" s="10" t="s">
        <v>19</v>
      </c>
      <c r="D24" s="10" t="s">
        <v>31</v>
      </c>
      <c r="E24" s="10" t="s">
        <v>40</v>
      </c>
      <c r="F24" s="11">
        <v>2011</v>
      </c>
      <c r="G24" s="10" t="s">
        <v>22</v>
      </c>
      <c r="H24" s="10" t="s">
        <v>38</v>
      </c>
      <c r="I24" s="12"/>
    </row>
    <row r="25" spans="1:9">
      <c r="A25" s="10">
        <v>14</v>
      </c>
      <c r="B25" s="10" t="s">
        <v>18</v>
      </c>
      <c r="C25" s="10" t="s">
        <v>19</v>
      </c>
      <c r="D25" s="10" t="s">
        <v>41</v>
      </c>
      <c r="E25" s="10" t="s">
        <v>42</v>
      </c>
      <c r="F25" s="11">
        <v>2009</v>
      </c>
      <c r="G25" s="10" t="s">
        <v>22</v>
      </c>
      <c r="H25" s="10" t="s">
        <v>43</v>
      </c>
      <c r="I25" s="12"/>
    </row>
    <row r="26" spans="1:9">
      <c r="A26" s="10">
        <v>15</v>
      </c>
      <c r="B26" s="10" t="s">
        <v>18</v>
      </c>
      <c r="C26" s="10" t="s">
        <v>19</v>
      </c>
      <c r="D26" s="10" t="s">
        <v>41</v>
      </c>
      <c r="E26" s="10" t="s">
        <v>44</v>
      </c>
      <c r="F26" s="11">
        <v>2010</v>
      </c>
      <c r="G26" s="10" t="s">
        <v>22</v>
      </c>
      <c r="H26" s="10" t="s">
        <v>45</v>
      </c>
      <c r="I26" s="12"/>
    </row>
    <row r="27" spans="1:9">
      <c r="A27" s="10">
        <v>16</v>
      </c>
      <c r="B27" s="10" t="s">
        <v>18</v>
      </c>
      <c r="C27" s="10" t="s">
        <v>19</v>
      </c>
      <c r="D27" s="10" t="s">
        <v>41</v>
      </c>
      <c r="E27" s="10" t="s">
        <v>46</v>
      </c>
      <c r="F27" s="11">
        <v>2010</v>
      </c>
      <c r="G27" s="10" t="s">
        <v>22</v>
      </c>
      <c r="H27" s="10" t="s">
        <v>45</v>
      </c>
      <c r="I27" s="12"/>
    </row>
    <row r="28" spans="1:9">
      <c r="A28" s="10">
        <v>17</v>
      </c>
      <c r="B28" s="10" t="s">
        <v>18</v>
      </c>
      <c r="C28" s="10" t="s">
        <v>19</v>
      </c>
      <c r="D28" s="10" t="s">
        <v>41</v>
      </c>
      <c r="E28" s="10" t="s">
        <v>47</v>
      </c>
      <c r="F28" s="11">
        <v>2009</v>
      </c>
      <c r="G28" s="10" t="s">
        <v>22</v>
      </c>
      <c r="H28" s="10" t="s">
        <v>33</v>
      </c>
      <c r="I28" s="12"/>
    </row>
    <row r="29" spans="1:9">
      <c r="A29" s="10">
        <v>18</v>
      </c>
      <c r="B29" s="10" t="s">
        <v>18</v>
      </c>
      <c r="C29" s="10" t="s">
        <v>19</v>
      </c>
      <c r="D29" s="10" t="s">
        <v>41</v>
      </c>
      <c r="E29" s="10" t="s">
        <v>48</v>
      </c>
      <c r="F29" s="11">
        <v>2009</v>
      </c>
      <c r="G29" s="10" t="s">
        <v>22</v>
      </c>
      <c r="H29" s="10" t="s">
        <v>33</v>
      </c>
      <c r="I29" s="12"/>
    </row>
    <row r="30" spans="1:9">
      <c r="A30" s="10">
        <v>19</v>
      </c>
      <c r="B30" s="10" t="s">
        <v>18</v>
      </c>
      <c r="C30" s="10" t="s">
        <v>19</v>
      </c>
      <c r="D30" s="10" t="s">
        <v>41</v>
      </c>
      <c r="E30" s="10" t="s">
        <v>49</v>
      </c>
      <c r="F30" s="11">
        <v>2009</v>
      </c>
      <c r="G30" s="10" t="s">
        <v>22</v>
      </c>
      <c r="H30" s="10" t="s">
        <v>33</v>
      </c>
      <c r="I30" s="12"/>
    </row>
    <row r="31" spans="1:9">
      <c r="A31" s="10">
        <v>20</v>
      </c>
      <c r="B31" s="10" t="s">
        <v>18</v>
      </c>
      <c r="C31" s="10" t="s">
        <v>19</v>
      </c>
      <c r="D31" s="10" t="s">
        <v>41</v>
      </c>
      <c r="E31" s="10" t="s">
        <v>50</v>
      </c>
      <c r="F31" s="11">
        <v>2009</v>
      </c>
      <c r="G31" s="10" t="s">
        <v>22</v>
      </c>
      <c r="H31" s="10" t="s">
        <v>51</v>
      </c>
      <c r="I31" s="12"/>
    </row>
    <row r="32" spans="1:9">
      <c r="A32" s="10">
        <v>21</v>
      </c>
      <c r="B32" s="10" t="s">
        <v>18</v>
      </c>
      <c r="C32" s="10" t="s">
        <v>19</v>
      </c>
      <c r="D32" s="10" t="s">
        <v>41</v>
      </c>
      <c r="E32" s="10" t="s">
        <v>52</v>
      </c>
      <c r="F32" s="11">
        <v>2007</v>
      </c>
      <c r="G32" s="10" t="s">
        <v>22</v>
      </c>
      <c r="H32" s="10" t="s">
        <v>38</v>
      </c>
      <c r="I32" s="12"/>
    </row>
    <row r="33" spans="1:9">
      <c r="A33" s="10">
        <v>22</v>
      </c>
      <c r="B33" s="10" t="s">
        <v>18</v>
      </c>
      <c r="C33" s="10" t="s">
        <v>19</v>
      </c>
      <c r="D33" s="10" t="s">
        <v>41</v>
      </c>
      <c r="E33" s="10" t="s">
        <v>53</v>
      </c>
      <c r="F33" s="11">
        <v>2007</v>
      </c>
      <c r="G33" s="10" t="s">
        <v>22</v>
      </c>
      <c r="H33" s="10" t="s">
        <v>54</v>
      </c>
      <c r="I33" s="12"/>
    </row>
    <row r="34" spans="1:9">
      <c r="A34" s="10">
        <v>23</v>
      </c>
      <c r="B34" s="10" t="s">
        <v>18</v>
      </c>
      <c r="C34" s="10" t="s">
        <v>19</v>
      </c>
      <c r="D34" s="10" t="s">
        <v>55</v>
      </c>
      <c r="E34" s="10" t="s">
        <v>56</v>
      </c>
      <c r="F34" s="11">
        <v>2018</v>
      </c>
      <c r="G34" s="10" t="s">
        <v>22</v>
      </c>
      <c r="H34" s="10" t="s">
        <v>57</v>
      </c>
      <c r="I34" s="12"/>
    </row>
    <row r="35" spans="1:9">
      <c r="A35" s="10">
        <v>24</v>
      </c>
      <c r="B35" s="10" t="s">
        <v>18</v>
      </c>
      <c r="C35" s="10" t="s">
        <v>19</v>
      </c>
      <c r="D35" s="10" t="s">
        <v>55</v>
      </c>
      <c r="E35" s="10" t="s">
        <v>58</v>
      </c>
      <c r="F35" s="11">
        <v>2018</v>
      </c>
      <c r="G35" s="10" t="s">
        <v>22</v>
      </c>
      <c r="H35" s="10" t="s">
        <v>57</v>
      </c>
      <c r="I35" s="12"/>
    </row>
    <row r="36" spans="1:9">
      <c r="A36" s="10">
        <v>25</v>
      </c>
      <c r="B36" s="10" t="s">
        <v>18</v>
      </c>
      <c r="C36" s="10" t="s">
        <v>19</v>
      </c>
      <c r="D36" s="10" t="s">
        <v>55</v>
      </c>
      <c r="E36" s="10" t="s">
        <v>59</v>
      </c>
      <c r="F36" s="11">
        <v>2018</v>
      </c>
      <c r="G36" s="10" t="s">
        <v>22</v>
      </c>
      <c r="H36" s="10" t="s">
        <v>57</v>
      </c>
      <c r="I36" s="12"/>
    </row>
    <row r="37" spans="1:9">
      <c r="A37" s="10">
        <v>26</v>
      </c>
      <c r="B37" s="10" t="s">
        <v>18</v>
      </c>
      <c r="C37" s="10" t="s">
        <v>19</v>
      </c>
      <c r="D37" s="10" t="s">
        <v>55</v>
      </c>
      <c r="E37" s="10" t="s">
        <v>60</v>
      </c>
      <c r="F37" s="11">
        <v>2018</v>
      </c>
      <c r="G37" s="10" t="s">
        <v>22</v>
      </c>
      <c r="H37" s="10" t="s">
        <v>57</v>
      </c>
      <c r="I37" s="12"/>
    </row>
    <row r="38" spans="1:9">
      <c r="A38" s="10">
        <v>27</v>
      </c>
      <c r="B38" s="10" t="s">
        <v>18</v>
      </c>
      <c r="C38" s="10" t="s">
        <v>19</v>
      </c>
      <c r="D38" s="10" t="s">
        <v>61</v>
      </c>
      <c r="E38" s="10" t="s">
        <v>62</v>
      </c>
      <c r="F38" s="11">
        <v>2018</v>
      </c>
      <c r="G38" s="10" t="s">
        <v>22</v>
      </c>
      <c r="H38" s="10" t="s">
        <v>57</v>
      </c>
      <c r="I38" s="12"/>
    </row>
    <row r="39" spans="1:9">
      <c r="A39" s="10">
        <v>28</v>
      </c>
      <c r="B39" s="10" t="s">
        <v>18</v>
      </c>
      <c r="C39" s="10" t="s">
        <v>19</v>
      </c>
      <c r="D39" s="10" t="s">
        <v>61</v>
      </c>
      <c r="E39" s="10" t="s">
        <v>63</v>
      </c>
      <c r="F39" s="11">
        <v>2018</v>
      </c>
      <c r="G39" s="10" t="s">
        <v>22</v>
      </c>
      <c r="H39" s="10" t="s">
        <v>57</v>
      </c>
      <c r="I39" s="12"/>
    </row>
    <row r="40" spans="1:9">
      <c r="A40" s="10">
        <v>29</v>
      </c>
      <c r="B40" s="13" t="s">
        <v>18</v>
      </c>
      <c r="C40" s="13" t="s">
        <v>64</v>
      </c>
      <c r="D40" s="13" t="s">
        <v>65</v>
      </c>
      <c r="E40" s="13" t="s">
        <v>66</v>
      </c>
      <c r="F40" s="14">
        <v>2018</v>
      </c>
      <c r="G40" s="13" t="s">
        <v>22</v>
      </c>
      <c r="H40" s="13" t="s">
        <v>57</v>
      </c>
      <c r="I40" s="15"/>
    </row>
    <row r="41" spans="1:9">
      <c r="A41" s="10">
        <v>30</v>
      </c>
      <c r="B41" s="13" t="s">
        <v>18</v>
      </c>
      <c r="C41" s="13" t="s">
        <v>64</v>
      </c>
      <c r="D41" s="13" t="s">
        <v>67</v>
      </c>
      <c r="E41" s="13" t="s">
        <v>68</v>
      </c>
      <c r="F41" s="14">
        <v>2004</v>
      </c>
      <c r="G41" s="13" t="s">
        <v>22</v>
      </c>
      <c r="H41" s="13" t="s">
        <v>26</v>
      </c>
      <c r="I41" s="15"/>
    </row>
    <row r="42" spans="1:9">
      <c r="A42" s="10">
        <v>31</v>
      </c>
      <c r="B42" s="13" t="s">
        <v>18</v>
      </c>
      <c r="C42" s="13" t="s">
        <v>64</v>
      </c>
      <c r="D42" s="13" t="s">
        <v>69</v>
      </c>
      <c r="E42" s="13" t="s">
        <v>70</v>
      </c>
      <c r="F42" s="14">
        <v>2007</v>
      </c>
      <c r="G42" s="13" t="s">
        <v>22</v>
      </c>
      <c r="H42" s="13" t="s">
        <v>71</v>
      </c>
      <c r="I42" s="15"/>
    </row>
    <row r="43" spans="1:9">
      <c r="A43" s="10">
        <v>32</v>
      </c>
      <c r="B43" s="13" t="s">
        <v>18</v>
      </c>
      <c r="C43" s="13" t="s">
        <v>64</v>
      </c>
      <c r="D43" s="13" t="s">
        <v>69</v>
      </c>
      <c r="E43" s="13" t="s">
        <v>72</v>
      </c>
      <c r="F43" s="14">
        <v>2010</v>
      </c>
      <c r="G43" s="13" t="s">
        <v>22</v>
      </c>
      <c r="H43" s="13" t="s">
        <v>33</v>
      </c>
      <c r="I43" s="15"/>
    </row>
    <row r="44" spans="1:9">
      <c r="A44" s="10">
        <v>33</v>
      </c>
      <c r="B44" s="13" t="s">
        <v>18</v>
      </c>
      <c r="C44" s="13" t="s">
        <v>73</v>
      </c>
      <c r="D44" s="13" t="s">
        <v>74</v>
      </c>
      <c r="E44" s="13" t="s">
        <v>70</v>
      </c>
      <c r="F44" s="14">
        <v>2007</v>
      </c>
      <c r="G44" s="13" t="s">
        <v>22</v>
      </c>
      <c r="H44" s="13" t="s">
        <v>71</v>
      </c>
      <c r="I44" s="15"/>
    </row>
    <row r="45" spans="1:9">
      <c r="A45" s="10">
        <v>34</v>
      </c>
      <c r="B45" s="13" t="s">
        <v>18</v>
      </c>
      <c r="C45" s="13" t="s">
        <v>75</v>
      </c>
      <c r="D45" s="13" t="s">
        <v>76</v>
      </c>
      <c r="E45" s="13" t="s">
        <v>70</v>
      </c>
      <c r="F45" s="14">
        <v>2007</v>
      </c>
      <c r="G45" s="13" t="s">
        <v>22</v>
      </c>
      <c r="H45" s="13" t="s">
        <v>71</v>
      </c>
      <c r="I45" s="15"/>
    </row>
    <row r="46" spans="1:9">
      <c r="A46" s="10">
        <v>35</v>
      </c>
      <c r="B46" s="13" t="s">
        <v>18</v>
      </c>
      <c r="C46" s="13" t="s">
        <v>19</v>
      </c>
      <c r="D46" s="13" t="s">
        <v>77</v>
      </c>
      <c r="E46" s="13" t="s">
        <v>70</v>
      </c>
      <c r="F46" s="14">
        <v>2007</v>
      </c>
      <c r="G46" s="13" t="s">
        <v>22</v>
      </c>
      <c r="H46" s="13" t="s">
        <v>71</v>
      </c>
      <c r="I46" s="15"/>
    </row>
    <row r="47" spans="1:9">
      <c r="A47" s="10">
        <v>36</v>
      </c>
      <c r="B47" s="13" t="s">
        <v>18</v>
      </c>
      <c r="C47" s="13" t="s">
        <v>19</v>
      </c>
      <c r="D47" s="13" t="s">
        <v>77</v>
      </c>
      <c r="E47" s="13" t="s">
        <v>70</v>
      </c>
      <c r="F47" s="14">
        <v>2007</v>
      </c>
      <c r="G47" s="13" t="s">
        <v>22</v>
      </c>
      <c r="H47" s="13" t="s">
        <v>71</v>
      </c>
      <c r="I47" s="15"/>
    </row>
    <row r="48" spans="1:9">
      <c r="A48" s="10">
        <v>37</v>
      </c>
      <c r="B48" s="13" t="s">
        <v>18</v>
      </c>
      <c r="C48" s="13" t="s">
        <v>19</v>
      </c>
      <c r="D48" s="13" t="s">
        <v>77</v>
      </c>
      <c r="E48" s="13" t="s">
        <v>70</v>
      </c>
      <c r="F48" s="14">
        <v>2007</v>
      </c>
      <c r="G48" s="13" t="s">
        <v>22</v>
      </c>
      <c r="H48" s="13" t="s">
        <v>71</v>
      </c>
      <c r="I48" s="15"/>
    </row>
    <row r="49" spans="1:9">
      <c r="A49" s="10">
        <v>38</v>
      </c>
      <c r="B49" s="13" t="s">
        <v>18</v>
      </c>
      <c r="C49" s="13" t="s">
        <v>19</v>
      </c>
      <c r="D49" s="13" t="s">
        <v>77</v>
      </c>
      <c r="E49" s="13" t="s">
        <v>70</v>
      </c>
      <c r="F49" s="14">
        <v>2007</v>
      </c>
      <c r="G49" s="13" t="s">
        <v>22</v>
      </c>
      <c r="H49" s="13" t="s">
        <v>71</v>
      </c>
      <c r="I49" s="15"/>
    </row>
    <row r="50" spans="1:9">
      <c r="A50" s="10">
        <v>39</v>
      </c>
      <c r="B50" s="13" t="s">
        <v>18</v>
      </c>
      <c r="C50" s="13" t="s">
        <v>19</v>
      </c>
      <c r="D50" s="13" t="s">
        <v>77</v>
      </c>
      <c r="E50" s="13" t="s">
        <v>70</v>
      </c>
      <c r="F50" s="14">
        <v>2007</v>
      </c>
      <c r="G50" s="13" t="s">
        <v>22</v>
      </c>
      <c r="H50" s="13" t="s">
        <v>71</v>
      </c>
      <c r="I50" s="15"/>
    </row>
    <row r="51" spans="1:9">
      <c r="A51" s="10">
        <v>40</v>
      </c>
      <c r="B51" s="13" t="s">
        <v>18</v>
      </c>
      <c r="C51" s="13" t="s">
        <v>19</v>
      </c>
      <c r="D51" s="13" t="s">
        <v>78</v>
      </c>
      <c r="E51" s="13" t="s">
        <v>70</v>
      </c>
      <c r="F51" s="14">
        <v>2007</v>
      </c>
      <c r="G51" s="13" t="s">
        <v>22</v>
      </c>
      <c r="H51" s="13" t="s">
        <v>71</v>
      </c>
      <c r="I51" s="15"/>
    </row>
    <row r="52" spans="1:9">
      <c r="A52" s="10">
        <v>41</v>
      </c>
      <c r="B52" s="13" t="s">
        <v>18</v>
      </c>
      <c r="C52" s="13" t="s">
        <v>79</v>
      </c>
      <c r="D52" s="13" t="s">
        <v>80</v>
      </c>
      <c r="E52" s="13" t="s">
        <v>70</v>
      </c>
      <c r="F52" s="14">
        <v>2007</v>
      </c>
      <c r="G52" s="13" t="s">
        <v>22</v>
      </c>
      <c r="H52" s="13" t="s">
        <v>71</v>
      </c>
      <c r="I52" s="15"/>
    </row>
    <row r="53" spans="1:9">
      <c r="A53" s="10">
        <v>42</v>
      </c>
      <c r="B53" s="13" t="s">
        <v>18</v>
      </c>
      <c r="C53" s="13" t="s">
        <v>79</v>
      </c>
      <c r="D53" s="13" t="s">
        <v>80</v>
      </c>
      <c r="E53" s="13" t="s">
        <v>70</v>
      </c>
      <c r="F53" s="14">
        <v>2007</v>
      </c>
      <c r="G53" s="13" t="s">
        <v>22</v>
      </c>
      <c r="H53" s="13" t="s">
        <v>71</v>
      </c>
      <c r="I53" s="15"/>
    </row>
    <row r="54" spans="1:9">
      <c r="A54" s="10">
        <v>43</v>
      </c>
      <c r="B54" s="13" t="s">
        <v>18</v>
      </c>
      <c r="C54" s="13" t="s">
        <v>81</v>
      </c>
      <c r="D54" s="13" t="s">
        <v>82</v>
      </c>
      <c r="E54" s="13" t="s">
        <v>83</v>
      </c>
      <c r="F54" s="14">
        <v>2009</v>
      </c>
      <c r="G54" s="13" t="s">
        <v>22</v>
      </c>
      <c r="H54" s="13" t="s">
        <v>84</v>
      </c>
      <c r="I54" s="15"/>
    </row>
    <row r="55" spans="1:9">
      <c r="A55" s="10">
        <v>44</v>
      </c>
      <c r="B55" s="13" t="s">
        <v>18</v>
      </c>
      <c r="C55" s="13" t="s">
        <v>85</v>
      </c>
      <c r="D55" s="13" t="s">
        <v>86</v>
      </c>
      <c r="E55" s="13" t="s">
        <v>70</v>
      </c>
      <c r="F55" s="14">
        <v>2007</v>
      </c>
      <c r="G55" s="13" t="s">
        <v>22</v>
      </c>
      <c r="H55" s="13" t="s">
        <v>71</v>
      </c>
      <c r="I55" s="15"/>
    </row>
    <row r="58" spans="1:9" ht="15">
      <c r="A58" s="19" t="s">
        <v>208</v>
      </c>
      <c r="B58" s="19"/>
      <c r="C58" s="19"/>
      <c r="D58" s="19"/>
      <c r="E58" s="19"/>
      <c r="F58" s="19"/>
      <c r="G58" s="19"/>
      <c r="H58" s="19"/>
      <c r="I58" s="19"/>
    </row>
    <row r="60" spans="1:9" ht="45">
      <c r="A60" s="8" t="s">
        <v>0</v>
      </c>
      <c r="B60" s="9" t="s">
        <v>12</v>
      </c>
      <c r="C60" s="9" t="s">
        <v>13</v>
      </c>
      <c r="D60" s="9" t="s">
        <v>14</v>
      </c>
      <c r="E60" s="9" t="s">
        <v>15</v>
      </c>
      <c r="F60" s="9" t="s">
        <v>16</v>
      </c>
      <c r="G60" s="9" t="s">
        <v>2</v>
      </c>
      <c r="H60" s="9" t="s">
        <v>17</v>
      </c>
      <c r="I60" s="9" t="s">
        <v>6</v>
      </c>
    </row>
    <row r="61" spans="1:9">
      <c r="A61" s="10">
        <v>1</v>
      </c>
      <c r="B61" s="10" t="s">
        <v>18</v>
      </c>
      <c r="C61" s="10" t="s">
        <v>19</v>
      </c>
      <c r="D61" s="10" t="s">
        <v>87</v>
      </c>
      <c r="E61" s="10" t="s">
        <v>88</v>
      </c>
      <c r="F61" s="11">
        <v>2014</v>
      </c>
      <c r="G61" s="10" t="s">
        <v>89</v>
      </c>
      <c r="H61" s="10" t="s">
        <v>38</v>
      </c>
      <c r="I61" s="12"/>
    </row>
    <row r="62" spans="1:9">
      <c r="A62" s="10">
        <v>2</v>
      </c>
      <c r="B62" s="10" t="s">
        <v>18</v>
      </c>
      <c r="C62" s="10" t="s">
        <v>19</v>
      </c>
      <c r="D62" s="10" t="s">
        <v>87</v>
      </c>
      <c r="E62" s="10" t="s">
        <v>90</v>
      </c>
      <c r="F62" s="11">
        <v>2014</v>
      </c>
      <c r="G62" s="10" t="s">
        <v>89</v>
      </c>
      <c r="H62" s="10" t="s">
        <v>38</v>
      </c>
      <c r="I62" s="12"/>
    </row>
    <row r="63" spans="1:9">
      <c r="A63" s="10">
        <v>3</v>
      </c>
      <c r="B63" s="10" t="s">
        <v>18</v>
      </c>
      <c r="C63" s="10" t="s">
        <v>91</v>
      </c>
      <c r="D63" s="10" t="s">
        <v>87</v>
      </c>
      <c r="E63" s="10" t="s">
        <v>92</v>
      </c>
      <c r="F63" s="11">
        <v>2017</v>
      </c>
      <c r="G63" s="10" t="s">
        <v>89</v>
      </c>
      <c r="H63" s="10" t="s">
        <v>11</v>
      </c>
      <c r="I63" s="12"/>
    </row>
    <row r="64" spans="1:9">
      <c r="A64" s="10">
        <v>4</v>
      </c>
      <c r="B64" s="10" t="s">
        <v>18</v>
      </c>
      <c r="C64" s="10" t="s">
        <v>91</v>
      </c>
      <c r="D64" s="10" t="s">
        <v>87</v>
      </c>
      <c r="E64" s="10" t="s">
        <v>93</v>
      </c>
      <c r="F64" s="11">
        <v>2017</v>
      </c>
      <c r="G64" s="10" t="s">
        <v>89</v>
      </c>
      <c r="H64" s="10" t="s">
        <v>11</v>
      </c>
      <c r="I64" s="12"/>
    </row>
    <row r="65" spans="1:9">
      <c r="A65" s="10">
        <v>5</v>
      </c>
      <c r="B65" s="10" t="s">
        <v>18</v>
      </c>
      <c r="C65" s="10" t="s">
        <v>94</v>
      </c>
      <c r="D65" s="10" t="s">
        <v>95</v>
      </c>
      <c r="E65" s="10" t="s">
        <v>96</v>
      </c>
      <c r="F65" s="11">
        <v>2017</v>
      </c>
      <c r="G65" s="10" t="s">
        <v>89</v>
      </c>
      <c r="H65" s="10" t="s">
        <v>11</v>
      </c>
      <c r="I65" s="12"/>
    </row>
    <row r="66" spans="1:9">
      <c r="A66" s="10">
        <v>6</v>
      </c>
      <c r="B66" s="10" t="s">
        <v>18</v>
      </c>
      <c r="C66" s="10" t="s">
        <v>94</v>
      </c>
      <c r="D66" s="10" t="s">
        <v>97</v>
      </c>
      <c r="E66" s="10" t="s">
        <v>98</v>
      </c>
      <c r="F66" s="11">
        <v>2018</v>
      </c>
      <c r="G66" s="10" t="s">
        <v>89</v>
      </c>
      <c r="H66" s="10" t="s">
        <v>11</v>
      </c>
      <c r="I66" s="12"/>
    </row>
    <row r="67" spans="1:9">
      <c r="A67" s="10">
        <v>7</v>
      </c>
      <c r="B67" s="10" t="s">
        <v>18</v>
      </c>
      <c r="C67" s="10" t="s">
        <v>94</v>
      </c>
      <c r="D67" s="10" t="s">
        <v>97</v>
      </c>
      <c r="E67" s="10" t="s">
        <v>99</v>
      </c>
      <c r="F67" s="11">
        <v>2018</v>
      </c>
      <c r="G67" s="10" t="s">
        <v>89</v>
      </c>
      <c r="H67" s="10" t="s">
        <v>11</v>
      </c>
      <c r="I67" s="12"/>
    </row>
    <row r="68" spans="1:9">
      <c r="A68" s="10">
        <v>8</v>
      </c>
      <c r="B68" s="10" t="s">
        <v>18</v>
      </c>
      <c r="C68" s="10" t="s">
        <v>94</v>
      </c>
      <c r="D68" s="10" t="s">
        <v>97</v>
      </c>
      <c r="E68" s="10" t="s">
        <v>100</v>
      </c>
      <c r="F68" s="11">
        <v>2018</v>
      </c>
      <c r="G68" s="10" t="s">
        <v>89</v>
      </c>
      <c r="H68" s="10" t="s">
        <v>11</v>
      </c>
      <c r="I68" s="12"/>
    </row>
    <row r="69" spans="1:9">
      <c r="A69" s="10">
        <v>9</v>
      </c>
      <c r="B69" s="10" t="s">
        <v>18</v>
      </c>
      <c r="C69" s="10" t="s">
        <v>94</v>
      </c>
      <c r="D69" s="10" t="s">
        <v>97</v>
      </c>
      <c r="E69" s="10" t="s">
        <v>101</v>
      </c>
      <c r="F69" s="11">
        <v>2018</v>
      </c>
      <c r="G69" s="10" t="s">
        <v>89</v>
      </c>
      <c r="H69" s="10" t="s">
        <v>11</v>
      </c>
      <c r="I69" s="12"/>
    </row>
    <row r="70" spans="1:9">
      <c r="A70" s="10">
        <v>10</v>
      </c>
      <c r="B70" s="10" t="str">
        <f t="shared" ref="B70:B72" si="0">"12 mies."</f>
        <v>12 mies.</v>
      </c>
      <c r="C70" s="10" t="str">
        <f>"Monitor"</f>
        <v>Monitor</v>
      </c>
      <c r="D70" s="10" t="str">
        <f>"Spot Vital Sings LXi"</f>
        <v>Spot Vital Sings LXi</v>
      </c>
      <c r="E70" s="10" t="str">
        <f>"20100603890"</f>
        <v>20100603890</v>
      </c>
      <c r="F70" s="11">
        <v>2013</v>
      </c>
      <c r="G70" s="10" t="str">
        <f>"Welch Allyn"</f>
        <v>Welch Allyn</v>
      </c>
      <c r="H70" s="10" t="str">
        <f>"Oddział Położniczy"</f>
        <v>Oddział Położniczy</v>
      </c>
      <c r="I70" s="12"/>
    </row>
    <row r="71" spans="1:9">
      <c r="A71" s="10">
        <v>11</v>
      </c>
      <c r="B71" s="10" t="str">
        <f t="shared" si="0"/>
        <v>12 mies.</v>
      </c>
      <c r="C71" s="10" t="str">
        <f>"Monitor"</f>
        <v>Monitor</v>
      </c>
      <c r="D71" s="10" t="str">
        <f>"Spot Vital Sings LXi"</f>
        <v>Spot Vital Sings LXi</v>
      </c>
      <c r="E71" s="10" t="str">
        <f>"20100804981"</f>
        <v>20100804981</v>
      </c>
      <c r="F71" s="11">
        <v>2013</v>
      </c>
      <c r="G71" s="10" t="str">
        <f>"Welch Allyn"</f>
        <v>Welch Allyn</v>
      </c>
      <c r="H71" s="10" t="str">
        <f>"Oddział Transplantologii"</f>
        <v>Oddział Transplantologii</v>
      </c>
      <c r="I71" s="12"/>
    </row>
    <row r="72" spans="1:9">
      <c r="A72" s="10">
        <v>12</v>
      </c>
      <c r="B72" s="10" t="str">
        <f t="shared" si="0"/>
        <v>12 mies.</v>
      </c>
      <c r="C72" s="10" t="str">
        <f>"Aparat ekg"</f>
        <v>Aparat ekg</v>
      </c>
      <c r="D72" s="10" t="str">
        <f>"CP50AP-4PL2"</f>
        <v>CP50AP-4PL2</v>
      </c>
      <c r="E72" s="10" t="str">
        <f>"109203333017"</f>
        <v>109203333017</v>
      </c>
      <c r="F72" s="11">
        <v>2017</v>
      </c>
      <c r="G72" s="10" t="str">
        <f t="shared" ref="G72" si="1">"Welch Allyn"</f>
        <v>Welch Allyn</v>
      </c>
      <c r="H72" s="10" t="str">
        <f>"Szpitalny Oddział Ratunkowy"</f>
        <v>Szpitalny Oddział Ratunkowy</v>
      </c>
      <c r="I72" s="12"/>
    </row>
    <row r="75" spans="1:9" ht="15">
      <c r="A75" s="19" t="s">
        <v>209</v>
      </c>
      <c r="B75" s="19"/>
      <c r="C75" s="19"/>
      <c r="D75" s="19"/>
      <c r="E75" s="19"/>
      <c r="F75" s="19"/>
      <c r="G75" s="19"/>
      <c r="H75" s="19"/>
      <c r="I75" s="19"/>
    </row>
    <row r="77" spans="1:9" ht="45">
      <c r="A77" s="8" t="s">
        <v>0</v>
      </c>
      <c r="B77" s="9" t="s">
        <v>12</v>
      </c>
      <c r="C77" s="9" t="s">
        <v>13</v>
      </c>
      <c r="D77" s="9" t="s">
        <v>14</v>
      </c>
      <c r="E77" s="9" t="s">
        <v>15</v>
      </c>
      <c r="F77" s="9" t="s">
        <v>16</v>
      </c>
      <c r="G77" s="9" t="s">
        <v>2</v>
      </c>
      <c r="H77" s="9" t="s">
        <v>17</v>
      </c>
      <c r="I77" s="9" t="s">
        <v>6</v>
      </c>
    </row>
    <row r="78" spans="1:9">
      <c r="A78" s="10">
        <v>1</v>
      </c>
      <c r="B78" s="13" t="s">
        <v>18</v>
      </c>
      <c r="C78" s="13" t="s">
        <v>64</v>
      </c>
      <c r="D78" s="13" t="s">
        <v>102</v>
      </c>
      <c r="E78" s="13" t="s">
        <v>70</v>
      </c>
      <c r="F78" s="14">
        <v>2010</v>
      </c>
      <c r="G78" s="13" t="s">
        <v>103</v>
      </c>
      <c r="H78" s="13" t="s">
        <v>57</v>
      </c>
      <c r="I78" s="15"/>
    </row>
    <row r="79" spans="1:9" ht="28.5">
      <c r="A79" s="10">
        <v>2</v>
      </c>
      <c r="B79" s="13" t="s">
        <v>18</v>
      </c>
      <c r="C79" s="13" t="s">
        <v>104</v>
      </c>
      <c r="D79" s="13" t="s">
        <v>105</v>
      </c>
      <c r="E79" s="13" t="s">
        <v>106</v>
      </c>
      <c r="F79" s="14">
        <v>1997</v>
      </c>
      <c r="G79" s="17" t="s">
        <v>110</v>
      </c>
      <c r="H79" s="16" t="s">
        <v>107</v>
      </c>
      <c r="I79" s="15"/>
    </row>
    <row r="80" spans="1:9" ht="28.5">
      <c r="A80" s="10">
        <v>3</v>
      </c>
      <c r="B80" s="13" t="s">
        <v>18</v>
      </c>
      <c r="C80" s="13" t="s">
        <v>104</v>
      </c>
      <c r="D80" s="13" t="s">
        <v>108</v>
      </c>
      <c r="E80" s="13" t="s">
        <v>109</v>
      </c>
      <c r="F80" s="14">
        <v>2016</v>
      </c>
      <c r="G80" s="17" t="s">
        <v>110</v>
      </c>
      <c r="H80" s="16" t="s">
        <v>107</v>
      </c>
      <c r="I80" s="15"/>
    </row>
    <row r="81" spans="1:9">
      <c r="A81" s="10">
        <v>4</v>
      </c>
      <c r="B81" s="13" t="str">
        <f>"12 mies."</f>
        <v>12 mies.</v>
      </c>
      <c r="C81" s="13" t="str">
        <f>"Aparat ekg"</f>
        <v>Aparat ekg</v>
      </c>
      <c r="D81" s="13" t="str">
        <f>"Aspel AsCard Mr Grey"</f>
        <v>Aspel AsCard Mr Grey</v>
      </c>
      <c r="E81" s="13" t="str">
        <f>"109/10"</f>
        <v>109/10</v>
      </c>
      <c r="F81" s="14">
        <v>2010</v>
      </c>
      <c r="G81" s="13" t="str">
        <f t="shared" ref="G81:G86" si="2">"Aspel S.A."</f>
        <v>Aspel S.A.</v>
      </c>
      <c r="H81" s="13" t="str">
        <f>"Odział Udarowy"</f>
        <v>Odział Udarowy</v>
      </c>
      <c r="I81" s="15"/>
    </row>
    <row r="82" spans="1:9">
      <c r="A82" s="10">
        <v>5</v>
      </c>
      <c r="B82" s="13" t="str">
        <f t="shared" ref="B82:B86" si="3">"12 mies."</f>
        <v>12 mies.</v>
      </c>
      <c r="C82" s="13" t="str">
        <f>"Aparat ekg"</f>
        <v>Aparat ekg</v>
      </c>
      <c r="D82" s="13" t="str">
        <f>"Mr Gold"</f>
        <v>Mr Gold</v>
      </c>
      <c r="E82" s="13" t="str">
        <f>"34/07"</f>
        <v>34/07</v>
      </c>
      <c r="F82" s="14">
        <v>2007</v>
      </c>
      <c r="G82" s="13" t="str">
        <f t="shared" si="2"/>
        <v>Aspel S.A.</v>
      </c>
      <c r="H82" s="16" t="str">
        <f>"Oddział Kardiologiczno Internistyczny"</f>
        <v>Oddział Kardiologiczno Internistyczny</v>
      </c>
      <c r="I82" s="15"/>
    </row>
    <row r="83" spans="1:9" ht="28.5">
      <c r="A83" s="10">
        <v>6</v>
      </c>
      <c r="B83" s="13" t="str">
        <f t="shared" si="3"/>
        <v>12 mies.</v>
      </c>
      <c r="C83" s="13" t="str">
        <f>"Zestaw do rehabilitacji kardiologicznej"</f>
        <v>Zestaw do rehabilitacji kardiologicznej</v>
      </c>
      <c r="D83" s="13" t="str">
        <f>"AsTER Beta System"</f>
        <v>AsTER Beta System</v>
      </c>
      <c r="E83" s="13" t="str">
        <f>"067"</f>
        <v>067</v>
      </c>
      <c r="F83" s="14">
        <v>2016</v>
      </c>
      <c r="G83" s="13" t="str">
        <f t="shared" si="2"/>
        <v>Aspel S.A.</v>
      </c>
      <c r="H83" s="16" t="str">
        <f>"Filia Nr 3 - Oddział Rehabilitacji Kardiologicznej"</f>
        <v>Filia Nr 3 - Oddział Rehabilitacji Kardiologicznej</v>
      </c>
      <c r="I83" s="15"/>
    </row>
    <row r="84" spans="1:9" ht="28.5">
      <c r="A84" s="10">
        <v>7</v>
      </c>
      <c r="B84" s="13" t="str">
        <f t="shared" si="3"/>
        <v>12 mies.</v>
      </c>
      <c r="C84" s="13" t="str">
        <f>"Zestaw do rehabilitacji kardiologicznej"</f>
        <v>Zestaw do rehabilitacji kardiologicznej</v>
      </c>
      <c r="D84" s="13" t="str">
        <f>"CardioTESTBETA System"</f>
        <v>CardioTESTBETA System</v>
      </c>
      <c r="E84" s="13" t="str">
        <f>"106"</f>
        <v>106</v>
      </c>
      <c r="F84" s="14">
        <v>2016</v>
      </c>
      <c r="G84" s="13" t="str">
        <f t="shared" si="2"/>
        <v>Aspel S.A.</v>
      </c>
      <c r="H84" s="16" t="str">
        <f>"Filia Nr 3 - Oddział Rehabilitacji Kardiologicznej"</f>
        <v>Filia Nr 3 - Oddział Rehabilitacji Kardiologicznej</v>
      </c>
      <c r="I84" s="15"/>
    </row>
    <row r="85" spans="1:9" ht="28.5">
      <c r="A85" s="10">
        <v>8</v>
      </c>
      <c r="B85" s="13" t="str">
        <f t="shared" si="3"/>
        <v>12 mies.</v>
      </c>
      <c r="C85" s="13" t="str">
        <f>"Zestaw do rehabilitacji kardiologicznej"</f>
        <v>Zestaw do rehabilitacji kardiologicznej</v>
      </c>
      <c r="D85" s="13" t="str">
        <f>"CardioTESTBETA System"</f>
        <v>CardioTESTBETA System</v>
      </c>
      <c r="E85" s="13" t="str">
        <f>"105"</f>
        <v>105</v>
      </c>
      <c r="F85" s="14">
        <v>2016</v>
      </c>
      <c r="G85" s="13" t="str">
        <f t="shared" si="2"/>
        <v>Aspel S.A.</v>
      </c>
      <c r="H85" s="16" t="str">
        <f>"Filia Nr 3 - Oddział Rehabilitacji Kardiologicznej"</f>
        <v>Filia Nr 3 - Oddział Rehabilitacji Kardiologicznej</v>
      </c>
      <c r="I85" s="15"/>
    </row>
    <row r="86" spans="1:9" ht="28.5">
      <c r="A86" s="10">
        <v>9</v>
      </c>
      <c r="B86" s="13" t="str">
        <f t="shared" si="3"/>
        <v>12 mies.</v>
      </c>
      <c r="C86" s="13" t="str">
        <f>"Zestaw holterowski"</f>
        <v>Zestaw holterowski</v>
      </c>
      <c r="D86" s="13" t="str">
        <f>"Holcard24W"</f>
        <v>Holcard24W</v>
      </c>
      <c r="E86" s="13" t="str">
        <f>"brak"</f>
        <v>brak</v>
      </c>
      <c r="F86" s="14">
        <v>2004</v>
      </c>
      <c r="G86" s="13" t="str">
        <f t="shared" si="2"/>
        <v>Aspel S.A.</v>
      </c>
      <c r="H86" s="16" t="str">
        <f>"Filia Nr 3 - Oddział Rehabilitacji Kardiologicznej"</f>
        <v>Filia Nr 3 - Oddział Rehabilitacji Kardiologicznej</v>
      </c>
      <c r="I86" s="15"/>
    </row>
    <row r="89" spans="1:9" ht="15">
      <c r="A89" s="19" t="s">
        <v>210</v>
      </c>
      <c r="B89" s="19"/>
      <c r="C89" s="19"/>
      <c r="D89" s="19"/>
      <c r="E89" s="19"/>
      <c r="F89" s="19"/>
      <c r="G89" s="19"/>
      <c r="H89" s="19"/>
      <c r="I89" s="19"/>
    </row>
    <row r="91" spans="1:9" ht="45">
      <c r="A91" s="8" t="s">
        <v>0</v>
      </c>
      <c r="B91" s="9" t="s">
        <v>12</v>
      </c>
      <c r="C91" s="9" t="s">
        <v>13</v>
      </c>
      <c r="D91" s="9" t="s">
        <v>14</v>
      </c>
      <c r="E91" s="9" t="s">
        <v>15</v>
      </c>
      <c r="F91" s="9" t="s">
        <v>16</v>
      </c>
      <c r="G91" s="9" t="s">
        <v>2</v>
      </c>
      <c r="H91" s="9" t="s">
        <v>17</v>
      </c>
      <c r="I91" s="9" t="s">
        <v>6</v>
      </c>
    </row>
    <row r="92" spans="1:9">
      <c r="A92" s="10">
        <v>1</v>
      </c>
      <c r="B92" s="10" t="s">
        <v>18</v>
      </c>
      <c r="C92" s="10" t="s">
        <v>111</v>
      </c>
      <c r="D92" s="10" t="s">
        <v>112</v>
      </c>
      <c r="E92" s="10" t="s">
        <v>113</v>
      </c>
      <c r="F92" s="11">
        <v>2017</v>
      </c>
      <c r="G92" s="10" t="s">
        <v>114</v>
      </c>
      <c r="H92" s="10" t="s">
        <v>11</v>
      </c>
      <c r="I92" s="10"/>
    </row>
    <row r="93" spans="1:9">
      <c r="A93" s="10">
        <v>2</v>
      </c>
      <c r="B93" s="10" t="s">
        <v>18</v>
      </c>
      <c r="C93" s="10" t="s">
        <v>115</v>
      </c>
      <c r="D93" s="10" t="s">
        <v>116</v>
      </c>
      <c r="E93" s="10" t="s">
        <v>117</v>
      </c>
      <c r="F93" s="11">
        <v>2011</v>
      </c>
      <c r="G93" s="10" t="s">
        <v>114</v>
      </c>
      <c r="H93" s="10" t="s">
        <v>118</v>
      </c>
      <c r="I93" s="10"/>
    </row>
    <row r="96" spans="1:9" ht="15">
      <c r="A96" s="19" t="s">
        <v>211</v>
      </c>
      <c r="B96" s="19"/>
      <c r="C96" s="19"/>
      <c r="D96" s="19"/>
      <c r="E96" s="19"/>
      <c r="F96" s="19"/>
      <c r="G96" s="19"/>
      <c r="H96" s="19"/>
      <c r="I96" s="19"/>
    </row>
    <row r="98" spans="1:9" ht="45">
      <c r="A98" s="8" t="s">
        <v>0</v>
      </c>
      <c r="B98" s="9" t="s">
        <v>12</v>
      </c>
      <c r="C98" s="9" t="s">
        <v>13</v>
      </c>
      <c r="D98" s="9" t="s">
        <v>14</v>
      </c>
      <c r="E98" s="9" t="s">
        <v>15</v>
      </c>
      <c r="F98" s="9" t="s">
        <v>16</v>
      </c>
      <c r="G98" s="9" t="s">
        <v>2</v>
      </c>
      <c r="H98" s="9" t="s">
        <v>17</v>
      </c>
      <c r="I98" s="9" t="s">
        <v>6</v>
      </c>
    </row>
    <row r="99" spans="1:9">
      <c r="A99" s="10">
        <v>1</v>
      </c>
      <c r="B99" s="10" t="s">
        <v>18</v>
      </c>
      <c r="C99" s="10" t="s">
        <v>119</v>
      </c>
      <c r="D99" s="10" t="s">
        <v>120</v>
      </c>
      <c r="E99" s="10" t="s">
        <v>121</v>
      </c>
      <c r="F99" s="11">
        <v>2001</v>
      </c>
      <c r="G99" s="10" t="s">
        <v>122</v>
      </c>
      <c r="H99" s="10" t="s">
        <v>123</v>
      </c>
      <c r="I99" s="10"/>
    </row>
    <row r="102" spans="1:9" ht="15">
      <c r="A102" s="19" t="s">
        <v>212</v>
      </c>
      <c r="B102" s="19"/>
      <c r="C102" s="19"/>
      <c r="D102" s="19"/>
      <c r="E102" s="19"/>
      <c r="F102" s="19"/>
      <c r="G102" s="19"/>
      <c r="H102" s="19"/>
      <c r="I102" s="19"/>
    </row>
    <row r="104" spans="1:9" ht="45">
      <c r="A104" s="8" t="s">
        <v>0</v>
      </c>
      <c r="B104" s="9" t="s">
        <v>12</v>
      </c>
      <c r="C104" s="9" t="s">
        <v>13</v>
      </c>
      <c r="D104" s="9" t="s">
        <v>14</v>
      </c>
      <c r="E104" s="9" t="s">
        <v>15</v>
      </c>
      <c r="F104" s="9" t="s">
        <v>16</v>
      </c>
      <c r="G104" s="9" t="s">
        <v>2</v>
      </c>
      <c r="H104" s="9" t="s">
        <v>17</v>
      </c>
      <c r="I104" s="9" t="s">
        <v>6</v>
      </c>
    </row>
    <row r="105" spans="1:9">
      <c r="A105" s="10">
        <v>1</v>
      </c>
      <c r="B105" s="10" t="s">
        <v>18</v>
      </c>
      <c r="C105" s="10" t="s">
        <v>124</v>
      </c>
      <c r="D105" s="10" t="s">
        <v>125</v>
      </c>
      <c r="E105" s="10" t="s">
        <v>126</v>
      </c>
      <c r="F105" s="11">
        <v>2019</v>
      </c>
      <c r="G105" s="20" t="s">
        <v>127</v>
      </c>
      <c r="H105" s="10" t="s">
        <v>128</v>
      </c>
      <c r="I105" s="10"/>
    </row>
    <row r="108" spans="1:9" ht="15">
      <c r="A108" s="19" t="s">
        <v>213</v>
      </c>
      <c r="B108" s="19"/>
      <c r="C108" s="19"/>
      <c r="D108" s="19"/>
      <c r="E108" s="19"/>
      <c r="F108" s="19"/>
      <c r="G108" s="19"/>
      <c r="H108" s="19"/>
      <c r="I108" s="19"/>
    </row>
    <row r="110" spans="1:9" ht="45">
      <c r="A110" s="8" t="s">
        <v>0</v>
      </c>
      <c r="B110" s="9" t="s">
        <v>12</v>
      </c>
      <c r="C110" s="9" t="s">
        <v>13</v>
      </c>
      <c r="D110" s="9" t="s">
        <v>14</v>
      </c>
      <c r="E110" s="9" t="s">
        <v>15</v>
      </c>
      <c r="F110" s="9" t="s">
        <v>16</v>
      </c>
      <c r="G110" s="9" t="s">
        <v>2</v>
      </c>
      <c r="H110" s="9" t="s">
        <v>17</v>
      </c>
      <c r="I110" s="9" t="s">
        <v>6</v>
      </c>
    </row>
    <row r="111" spans="1:9">
      <c r="A111" s="10">
        <v>1</v>
      </c>
      <c r="B111" s="10" t="s">
        <v>18</v>
      </c>
      <c r="C111" s="10" t="s">
        <v>129</v>
      </c>
      <c r="D111" s="10" t="s">
        <v>130</v>
      </c>
      <c r="E111" s="10" t="s">
        <v>131</v>
      </c>
      <c r="F111" s="11">
        <v>2009</v>
      </c>
      <c r="G111" s="20" t="s">
        <v>132</v>
      </c>
      <c r="H111" s="10" t="s">
        <v>38</v>
      </c>
      <c r="I111" s="10"/>
    </row>
    <row r="114" spans="1:9" ht="15">
      <c r="A114" s="19" t="s">
        <v>214</v>
      </c>
      <c r="B114" s="19"/>
      <c r="C114" s="19"/>
      <c r="D114" s="19"/>
      <c r="E114" s="19"/>
      <c r="F114" s="19"/>
      <c r="G114" s="19"/>
      <c r="H114" s="19"/>
      <c r="I114" s="19"/>
    </row>
    <row r="116" spans="1:9" ht="45">
      <c r="A116" s="8" t="s">
        <v>0</v>
      </c>
      <c r="B116" s="9" t="s">
        <v>12</v>
      </c>
      <c r="C116" s="9" t="s">
        <v>13</v>
      </c>
      <c r="D116" s="9" t="s">
        <v>14</v>
      </c>
      <c r="E116" s="9" t="s">
        <v>15</v>
      </c>
      <c r="F116" s="9" t="s">
        <v>16</v>
      </c>
      <c r="G116" s="9" t="s">
        <v>2</v>
      </c>
      <c r="H116" s="9" t="s">
        <v>17</v>
      </c>
      <c r="I116" s="9" t="s">
        <v>6</v>
      </c>
    </row>
    <row r="117" spans="1:9">
      <c r="A117" s="10">
        <v>1</v>
      </c>
      <c r="B117" s="10" t="s">
        <v>18</v>
      </c>
      <c r="C117" s="10" t="s">
        <v>133</v>
      </c>
      <c r="D117" s="10" t="s">
        <v>134</v>
      </c>
      <c r="E117" s="10" t="s">
        <v>135</v>
      </c>
      <c r="F117" s="21">
        <v>1999</v>
      </c>
      <c r="G117" s="10" t="s">
        <v>76</v>
      </c>
      <c r="H117" s="10" t="s">
        <v>136</v>
      </c>
      <c r="I117" s="10"/>
    </row>
    <row r="120" spans="1:9" ht="15">
      <c r="A120" s="19" t="s">
        <v>215</v>
      </c>
      <c r="B120" s="19"/>
      <c r="C120" s="19"/>
      <c r="D120" s="19"/>
      <c r="E120" s="19"/>
      <c r="F120" s="19"/>
      <c r="G120" s="19"/>
      <c r="H120" s="19"/>
      <c r="I120" s="19"/>
    </row>
    <row r="122" spans="1:9" ht="45">
      <c r="A122" s="8" t="s">
        <v>0</v>
      </c>
      <c r="B122" s="9" t="s">
        <v>12</v>
      </c>
      <c r="C122" s="9" t="s">
        <v>13</v>
      </c>
      <c r="D122" s="9" t="s">
        <v>14</v>
      </c>
      <c r="E122" s="9" t="s">
        <v>15</v>
      </c>
      <c r="F122" s="9" t="s">
        <v>16</v>
      </c>
      <c r="G122" s="9" t="s">
        <v>2</v>
      </c>
      <c r="H122" s="9" t="s">
        <v>17</v>
      </c>
      <c r="I122" s="9" t="s">
        <v>6</v>
      </c>
    </row>
    <row r="123" spans="1:9">
      <c r="A123" s="10">
        <v>1</v>
      </c>
      <c r="B123" s="10" t="s">
        <v>18</v>
      </c>
      <c r="C123" s="10" t="s">
        <v>137</v>
      </c>
      <c r="D123" s="10" t="s">
        <v>138</v>
      </c>
      <c r="E123" s="10" t="s">
        <v>139</v>
      </c>
      <c r="F123" s="11">
        <v>2012</v>
      </c>
      <c r="G123" s="20" t="s">
        <v>140</v>
      </c>
      <c r="H123" s="10" t="s">
        <v>28</v>
      </c>
      <c r="I123" s="10"/>
    </row>
    <row r="124" spans="1:9">
      <c r="A124" s="10">
        <v>2</v>
      </c>
      <c r="B124" s="10" t="s">
        <v>18</v>
      </c>
      <c r="C124" s="10" t="s">
        <v>137</v>
      </c>
      <c r="D124" s="10" t="s">
        <v>138</v>
      </c>
      <c r="E124" s="10" t="s">
        <v>141</v>
      </c>
      <c r="F124" s="11">
        <v>2012</v>
      </c>
      <c r="G124" s="20" t="s">
        <v>140</v>
      </c>
      <c r="H124" s="10" t="s">
        <v>28</v>
      </c>
      <c r="I124" s="10"/>
    </row>
    <row r="125" spans="1:9">
      <c r="A125" s="10">
        <v>3</v>
      </c>
      <c r="B125" s="10" t="s">
        <v>18</v>
      </c>
      <c r="C125" s="10" t="s">
        <v>137</v>
      </c>
      <c r="D125" s="10" t="s">
        <v>142</v>
      </c>
      <c r="E125" s="10" t="s">
        <v>143</v>
      </c>
      <c r="F125" s="11">
        <v>2011</v>
      </c>
      <c r="G125" s="20" t="s">
        <v>140</v>
      </c>
      <c r="H125" s="10" t="s">
        <v>28</v>
      </c>
      <c r="I125" s="10"/>
    </row>
    <row r="126" spans="1:9">
      <c r="A126" s="10">
        <v>4</v>
      </c>
      <c r="B126" s="10" t="s">
        <v>18</v>
      </c>
      <c r="C126" s="10" t="s">
        <v>137</v>
      </c>
      <c r="D126" s="10" t="s">
        <v>142</v>
      </c>
      <c r="E126" s="10" t="s">
        <v>144</v>
      </c>
      <c r="F126" s="11">
        <v>2011</v>
      </c>
      <c r="G126" s="20" t="s">
        <v>140</v>
      </c>
      <c r="H126" s="10" t="s">
        <v>28</v>
      </c>
      <c r="I126" s="10"/>
    </row>
    <row r="127" spans="1:9">
      <c r="A127" s="10">
        <v>5</v>
      </c>
      <c r="B127" s="10" t="s">
        <v>18</v>
      </c>
      <c r="C127" s="10" t="s">
        <v>145</v>
      </c>
      <c r="D127" s="10" t="s">
        <v>146</v>
      </c>
      <c r="E127" s="10" t="s">
        <v>147</v>
      </c>
      <c r="F127" s="11">
        <v>2015</v>
      </c>
      <c r="G127" s="20" t="s">
        <v>148</v>
      </c>
      <c r="H127" s="10" t="s">
        <v>28</v>
      </c>
      <c r="I127" s="10"/>
    </row>
    <row r="130" spans="1:9" ht="15">
      <c r="A130" s="19" t="s">
        <v>216</v>
      </c>
      <c r="B130" s="19"/>
      <c r="C130" s="19"/>
      <c r="D130" s="19"/>
      <c r="E130" s="19"/>
      <c r="F130" s="19"/>
      <c r="G130" s="19"/>
      <c r="H130" s="19"/>
      <c r="I130" s="19"/>
    </row>
    <row r="132" spans="1:9" ht="45">
      <c r="A132" s="8" t="s">
        <v>0</v>
      </c>
      <c r="B132" s="9" t="s">
        <v>12</v>
      </c>
      <c r="C132" s="9" t="s">
        <v>13</v>
      </c>
      <c r="D132" s="9" t="s">
        <v>14</v>
      </c>
      <c r="E132" s="9" t="s">
        <v>15</v>
      </c>
      <c r="F132" s="9" t="s">
        <v>16</v>
      </c>
      <c r="G132" s="9" t="s">
        <v>2</v>
      </c>
      <c r="H132" s="9" t="s">
        <v>17</v>
      </c>
      <c r="I132" s="9" t="s">
        <v>6</v>
      </c>
    </row>
    <row r="133" spans="1:9" ht="28.5">
      <c r="A133" s="10">
        <v>1</v>
      </c>
      <c r="B133" s="10" t="s">
        <v>18</v>
      </c>
      <c r="C133" s="20" t="s">
        <v>149</v>
      </c>
      <c r="D133" s="10" t="s">
        <v>150</v>
      </c>
      <c r="E133" s="10" t="s">
        <v>151</v>
      </c>
      <c r="F133" s="11">
        <v>2013</v>
      </c>
      <c r="G133" s="10" t="s">
        <v>152</v>
      </c>
      <c r="H133" s="10" t="s">
        <v>28</v>
      </c>
      <c r="I133" s="10"/>
    </row>
    <row r="136" spans="1:9" ht="15">
      <c r="A136" s="19" t="s">
        <v>217</v>
      </c>
      <c r="B136" s="19"/>
      <c r="C136" s="19"/>
      <c r="D136" s="19"/>
      <c r="E136" s="19"/>
      <c r="F136" s="19"/>
      <c r="G136" s="19"/>
      <c r="H136" s="19"/>
      <c r="I136" s="19"/>
    </row>
    <row r="138" spans="1:9" ht="45">
      <c r="A138" s="8" t="s">
        <v>0</v>
      </c>
      <c r="B138" s="9" t="s">
        <v>12</v>
      </c>
      <c r="C138" s="9" t="s">
        <v>13</v>
      </c>
      <c r="D138" s="9" t="s">
        <v>14</v>
      </c>
      <c r="E138" s="9" t="s">
        <v>15</v>
      </c>
      <c r="F138" s="9" t="s">
        <v>16</v>
      </c>
      <c r="G138" s="9" t="s">
        <v>2</v>
      </c>
      <c r="H138" s="9" t="s">
        <v>17</v>
      </c>
      <c r="I138" s="9" t="s">
        <v>6</v>
      </c>
    </row>
    <row r="139" spans="1:9">
      <c r="A139" s="10">
        <v>1</v>
      </c>
      <c r="B139" s="10" t="s">
        <v>18</v>
      </c>
      <c r="C139" s="10" t="s">
        <v>153</v>
      </c>
      <c r="D139" s="10" t="s">
        <v>154</v>
      </c>
      <c r="E139" s="10" t="s">
        <v>155</v>
      </c>
      <c r="F139" s="11">
        <v>2013</v>
      </c>
      <c r="G139" s="10" t="s">
        <v>156</v>
      </c>
      <c r="H139" s="10" t="s">
        <v>157</v>
      </c>
      <c r="I139" s="10"/>
    </row>
    <row r="142" spans="1:9" ht="15">
      <c r="A142" s="19" t="s">
        <v>218</v>
      </c>
      <c r="B142" s="19"/>
      <c r="C142" s="19"/>
      <c r="D142" s="19"/>
      <c r="E142" s="19"/>
      <c r="F142" s="19"/>
      <c r="G142" s="19"/>
      <c r="H142" s="19"/>
      <c r="I142" s="19"/>
    </row>
    <row r="144" spans="1:9" ht="45">
      <c r="A144" s="8" t="s">
        <v>0</v>
      </c>
      <c r="B144" s="9" t="s">
        <v>12</v>
      </c>
      <c r="C144" s="9" t="s">
        <v>13</v>
      </c>
      <c r="D144" s="9" t="s">
        <v>14</v>
      </c>
      <c r="E144" s="9" t="s">
        <v>15</v>
      </c>
      <c r="F144" s="9" t="s">
        <v>16</v>
      </c>
      <c r="G144" s="9" t="s">
        <v>2</v>
      </c>
      <c r="H144" s="9" t="s">
        <v>17</v>
      </c>
      <c r="I144" s="9" t="s">
        <v>6</v>
      </c>
    </row>
    <row r="145" spans="1:9">
      <c r="A145" s="10">
        <v>1</v>
      </c>
      <c r="B145" s="10" t="s">
        <v>18</v>
      </c>
      <c r="C145" s="10" t="s">
        <v>153</v>
      </c>
      <c r="D145" s="10" t="s">
        <v>158</v>
      </c>
      <c r="E145" s="10" t="s">
        <v>159</v>
      </c>
      <c r="F145" s="11">
        <v>2011</v>
      </c>
      <c r="G145" s="10" t="s">
        <v>160</v>
      </c>
      <c r="H145" s="10" t="s">
        <v>157</v>
      </c>
      <c r="I145" s="10"/>
    </row>
    <row r="146" spans="1:9">
      <c r="A146" s="10">
        <v>2</v>
      </c>
      <c r="B146" s="10" t="s">
        <v>18</v>
      </c>
      <c r="C146" s="10" t="s">
        <v>153</v>
      </c>
      <c r="D146" s="10" t="s">
        <v>161</v>
      </c>
      <c r="E146" s="10" t="s">
        <v>162</v>
      </c>
      <c r="F146" s="11">
        <v>2009</v>
      </c>
      <c r="G146" s="10" t="s">
        <v>160</v>
      </c>
      <c r="H146" s="10" t="s">
        <v>157</v>
      </c>
      <c r="I146" s="10"/>
    </row>
    <row r="147" spans="1:9">
      <c r="A147" s="10">
        <v>3</v>
      </c>
      <c r="B147" s="10" t="s">
        <v>18</v>
      </c>
      <c r="C147" s="10" t="s">
        <v>153</v>
      </c>
      <c r="D147" s="10" t="s">
        <v>161</v>
      </c>
      <c r="E147" s="10" t="s">
        <v>163</v>
      </c>
      <c r="F147" s="11">
        <v>2009</v>
      </c>
      <c r="G147" s="10" t="s">
        <v>160</v>
      </c>
      <c r="H147" s="10" t="s">
        <v>157</v>
      </c>
      <c r="I147" s="10"/>
    </row>
    <row r="148" spans="1:9">
      <c r="A148" s="10">
        <v>4</v>
      </c>
      <c r="B148" s="10" t="s">
        <v>18</v>
      </c>
      <c r="C148" s="10" t="s">
        <v>153</v>
      </c>
      <c r="D148" s="10" t="s">
        <v>161</v>
      </c>
      <c r="E148" s="10" t="s">
        <v>164</v>
      </c>
      <c r="F148" s="11">
        <v>2011</v>
      </c>
      <c r="G148" s="10" t="s">
        <v>160</v>
      </c>
      <c r="H148" s="10" t="s">
        <v>157</v>
      </c>
      <c r="I148" s="10"/>
    </row>
    <row r="149" spans="1:9">
      <c r="A149" s="10">
        <v>5</v>
      </c>
      <c r="B149" s="10" t="s">
        <v>18</v>
      </c>
      <c r="C149" s="10" t="s">
        <v>153</v>
      </c>
      <c r="D149" s="10" t="s">
        <v>165</v>
      </c>
      <c r="E149" s="10" t="s">
        <v>166</v>
      </c>
      <c r="F149" s="11">
        <v>2011</v>
      </c>
      <c r="G149" s="10" t="s">
        <v>160</v>
      </c>
      <c r="H149" s="10" t="s">
        <v>157</v>
      </c>
      <c r="I149" s="10"/>
    </row>
    <row r="150" spans="1:9">
      <c r="A150" s="10">
        <v>6</v>
      </c>
      <c r="B150" s="10" t="s">
        <v>18</v>
      </c>
      <c r="C150" s="10" t="s">
        <v>153</v>
      </c>
      <c r="D150" s="10" t="s">
        <v>165</v>
      </c>
      <c r="E150" s="10" t="s">
        <v>167</v>
      </c>
      <c r="F150" s="11">
        <v>2011</v>
      </c>
      <c r="G150" s="10" t="s">
        <v>160</v>
      </c>
      <c r="H150" s="10" t="s">
        <v>157</v>
      </c>
      <c r="I150" s="10"/>
    </row>
    <row r="151" spans="1:9">
      <c r="A151" s="10">
        <v>7</v>
      </c>
      <c r="B151" s="10" t="s">
        <v>18</v>
      </c>
      <c r="C151" s="10" t="s">
        <v>153</v>
      </c>
      <c r="D151" s="10" t="s">
        <v>165</v>
      </c>
      <c r="E151" s="10" t="s">
        <v>168</v>
      </c>
      <c r="F151" s="11">
        <v>2011</v>
      </c>
      <c r="G151" s="10" t="s">
        <v>160</v>
      </c>
      <c r="H151" s="10" t="s">
        <v>157</v>
      </c>
      <c r="I151" s="10"/>
    </row>
    <row r="152" spans="1:9">
      <c r="A152" s="10">
        <v>8</v>
      </c>
      <c r="B152" s="10" t="s">
        <v>18</v>
      </c>
      <c r="C152" s="10" t="s">
        <v>169</v>
      </c>
      <c r="D152" s="10" t="s">
        <v>170</v>
      </c>
      <c r="E152" s="10" t="s">
        <v>171</v>
      </c>
      <c r="F152" s="11">
        <v>2005</v>
      </c>
      <c r="G152" s="10" t="s">
        <v>160</v>
      </c>
      <c r="H152" s="10" t="s">
        <v>157</v>
      </c>
      <c r="I152" s="10"/>
    </row>
    <row r="153" spans="1:9">
      <c r="A153" s="10">
        <v>9</v>
      </c>
      <c r="B153" s="10" t="s">
        <v>18</v>
      </c>
      <c r="C153" s="10" t="s">
        <v>169</v>
      </c>
      <c r="D153" s="10" t="s">
        <v>170</v>
      </c>
      <c r="E153" s="10" t="s">
        <v>172</v>
      </c>
      <c r="F153" s="11">
        <v>2005</v>
      </c>
      <c r="G153" s="10" t="s">
        <v>160</v>
      </c>
      <c r="H153" s="10" t="s">
        <v>157</v>
      </c>
      <c r="I153" s="10"/>
    </row>
    <row r="156" spans="1:9" ht="15">
      <c r="A156" s="19" t="s">
        <v>219</v>
      </c>
      <c r="B156" s="19"/>
      <c r="C156" s="19"/>
      <c r="D156" s="19"/>
      <c r="E156" s="19"/>
      <c r="F156" s="19"/>
      <c r="G156" s="19"/>
      <c r="H156" s="19"/>
      <c r="I156" s="19"/>
    </row>
    <row r="158" spans="1:9" ht="45">
      <c r="A158" s="8" t="s">
        <v>0</v>
      </c>
      <c r="B158" s="9" t="s">
        <v>12</v>
      </c>
      <c r="C158" s="9" t="s">
        <v>13</v>
      </c>
      <c r="D158" s="9" t="s">
        <v>14</v>
      </c>
      <c r="E158" s="9" t="s">
        <v>15</v>
      </c>
      <c r="F158" s="9" t="s">
        <v>16</v>
      </c>
      <c r="G158" s="9" t="s">
        <v>2</v>
      </c>
      <c r="H158" s="9" t="s">
        <v>17</v>
      </c>
      <c r="I158" s="9" t="s">
        <v>6</v>
      </c>
    </row>
    <row r="159" spans="1:9" ht="28.5">
      <c r="A159" s="10">
        <v>1</v>
      </c>
      <c r="B159" s="10" t="s">
        <v>18</v>
      </c>
      <c r="C159" s="20" t="s">
        <v>173</v>
      </c>
      <c r="D159" s="10" t="s">
        <v>174</v>
      </c>
      <c r="E159" s="10" t="s">
        <v>175</v>
      </c>
      <c r="F159" s="11">
        <v>2015</v>
      </c>
      <c r="G159" s="10" t="s">
        <v>176</v>
      </c>
      <c r="H159" s="10" t="s">
        <v>28</v>
      </c>
      <c r="I159" s="10"/>
    </row>
    <row r="160" spans="1:9" ht="28.5">
      <c r="A160" s="10">
        <v>2</v>
      </c>
      <c r="B160" s="10" t="s">
        <v>18</v>
      </c>
      <c r="C160" s="20" t="s">
        <v>173</v>
      </c>
      <c r="D160" s="10" t="s">
        <v>174</v>
      </c>
      <c r="E160" s="10" t="s">
        <v>177</v>
      </c>
      <c r="F160" s="11">
        <v>2014</v>
      </c>
      <c r="G160" s="10" t="s">
        <v>176</v>
      </c>
      <c r="H160" s="10" t="s">
        <v>28</v>
      </c>
      <c r="I160" s="10"/>
    </row>
    <row r="163" spans="1:9" ht="15">
      <c r="A163" s="19" t="s">
        <v>220</v>
      </c>
      <c r="B163" s="19"/>
      <c r="C163" s="19"/>
      <c r="D163" s="19"/>
      <c r="E163" s="19"/>
      <c r="F163" s="19"/>
      <c r="G163" s="19"/>
      <c r="H163" s="19"/>
      <c r="I163" s="19"/>
    </row>
    <row r="165" spans="1:9" ht="45">
      <c r="A165" s="8" t="s">
        <v>0</v>
      </c>
      <c r="B165" s="9" t="s">
        <v>12</v>
      </c>
      <c r="C165" s="9" t="s">
        <v>13</v>
      </c>
      <c r="D165" s="9" t="s">
        <v>14</v>
      </c>
      <c r="E165" s="9" t="s">
        <v>15</v>
      </c>
      <c r="F165" s="9" t="s">
        <v>16</v>
      </c>
      <c r="G165" s="9" t="s">
        <v>2</v>
      </c>
      <c r="H165" s="9" t="s">
        <v>17</v>
      </c>
      <c r="I165" s="9" t="s">
        <v>6</v>
      </c>
    </row>
    <row r="166" spans="1:9">
      <c r="A166" s="10">
        <v>1</v>
      </c>
      <c r="B166" s="10" t="s">
        <v>18</v>
      </c>
      <c r="C166" s="10" t="s">
        <v>153</v>
      </c>
      <c r="D166" s="10" t="s">
        <v>178</v>
      </c>
      <c r="E166" s="10" t="s">
        <v>179</v>
      </c>
      <c r="F166" s="11">
        <v>2018</v>
      </c>
      <c r="G166" s="10" t="s">
        <v>180</v>
      </c>
      <c r="H166" s="10" t="s">
        <v>11</v>
      </c>
      <c r="I166" s="10"/>
    </row>
    <row r="167" spans="1:9">
      <c r="A167" s="10">
        <v>2</v>
      </c>
      <c r="B167" s="10" t="s">
        <v>18</v>
      </c>
      <c r="C167" s="10" t="s">
        <v>153</v>
      </c>
      <c r="D167" s="10" t="s">
        <v>178</v>
      </c>
      <c r="E167" s="10" t="s">
        <v>181</v>
      </c>
      <c r="F167" s="11">
        <v>2018</v>
      </c>
      <c r="G167" s="10" t="s">
        <v>180</v>
      </c>
      <c r="H167" s="10" t="s">
        <v>11</v>
      </c>
      <c r="I167" s="10"/>
    </row>
    <row r="168" spans="1:9">
      <c r="A168" s="10">
        <v>3</v>
      </c>
      <c r="B168" s="10" t="s">
        <v>18</v>
      </c>
      <c r="C168" s="10" t="s">
        <v>153</v>
      </c>
      <c r="D168" s="10" t="s">
        <v>178</v>
      </c>
      <c r="E168" s="10" t="s">
        <v>182</v>
      </c>
      <c r="F168" s="11">
        <v>2018</v>
      </c>
      <c r="G168" s="10" t="s">
        <v>180</v>
      </c>
      <c r="H168" s="10" t="s">
        <v>11</v>
      </c>
      <c r="I168" s="10"/>
    </row>
    <row r="169" spans="1:9">
      <c r="A169" s="18">
        <v>4</v>
      </c>
      <c r="B169" s="10" t="str">
        <f t="shared" ref="B169" si="4">"12 mies."</f>
        <v>12 mies.</v>
      </c>
      <c r="C169" s="10" t="str">
        <f>"Respirator transportowy"</f>
        <v>Respirator transportowy</v>
      </c>
      <c r="D169" s="10" t="str">
        <f>"Para PAC Plus 310"</f>
        <v>Para PAC Plus 310</v>
      </c>
      <c r="E169" s="10" t="str">
        <f>"1708099"</f>
        <v>1708099</v>
      </c>
      <c r="F169" s="11">
        <v>2017</v>
      </c>
      <c r="G169" s="10" t="str">
        <f>"Smiths Medical"</f>
        <v>Smiths Medical</v>
      </c>
      <c r="H169" s="10" t="str">
        <f>"Szpitalny Oddział Ratunkowy"</f>
        <v>Szpitalny Oddział Ratunkowy</v>
      </c>
      <c r="I169" s="10"/>
    </row>
    <row r="172" spans="1:9" ht="15">
      <c r="A172" s="19" t="s">
        <v>221</v>
      </c>
      <c r="B172" s="19"/>
      <c r="C172" s="19"/>
      <c r="D172" s="19"/>
      <c r="E172" s="19"/>
      <c r="F172" s="19"/>
      <c r="G172" s="19"/>
      <c r="H172" s="19"/>
      <c r="I172" s="19"/>
    </row>
    <row r="174" spans="1:9" ht="45">
      <c r="A174" s="8" t="s">
        <v>0</v>
      </c>
      <c r="B174" s="9" t="s">
        <v>12</v>
      </c>
      <c r="C174" s="9" t="s">
        <v>13</v>
      </c>
      <c r="D174" s="9" t="s">
        <v>14</v>
      </c>
      <c r="E174" s="9" t="s">
        <v>15</v>
      </c>
      <c r="F174" s="9" t="s">
        <v>16</v>
      </c>
      <c r="G174" s="9" t="s">
        <v>2</v>
      </c>
      <c r="H174" s="9" t="s">
        <v>17</v>
      </c>
      <c r="I174" s="9" t="s">
        <v>6</v>
      </c>
    </row>
    <row r="175" spans="1:9">
      <c r="A175" s="10">
        <v>1</v>
      </c>
      <c r="B175" s="10" t="s">
        <v>18</v>
      </c>
      <c r="C175" s="10" t="s">
        <v>183</v>
      </c>
      <c r="D175" s="10" t="s">
        <v>184</v>
      </c>
      <c r="E175" s="10" t="s">
        <v>185</v>
      </c>
      <c r="F175" s="11">
        <v>2018</v>
      </c>
      <c r="G175" s="10" t="s">
        <v>186</v>
      </c>
      <c r="H175" s="10" t="s">
        <v>11</v>
      </c>
      <c r="I175" s="10"/>
    </row>
    <row r="176" spans="1:9">
      <c r="A176" s="10">
        <v>2</v>
      </c>
      <c r="B176" s="10" t="s">
        <v>18</v>
      </c>
      <c r="C176" s="10" t="s">
        <v>183</v>
      </c>
      <c r="D176" s="10" t="s">
        <v>184</v>
      </c>
      <c r="E176" s="10" t="s">
        <v>187</v>
      </c>
      <c r="F176" s="11">
        <v>2018</v>
      </c>
      <c r="G176" s="10" t="s">
        <v>186</v>
      </c>
      <c r="H176" s="10" t="s">
        <v>11</v>
      </c>
      <c r="I176" s="10"/>
    </row>
    <row r="179" spans="1:9" ht="15">
      <c r="A179" s="19" t="s">
        <v>222</v>
      </c>
      <c r="B179" s="19"/>
      <c r="C179" s="19"/>
      <c r="D179" s="19"/>
      <c r="E179" s="19"/>
      <c r="F179" s="19"/>
      <c r="G179" s="19"/>
      <c r="H179" s="19"/>
      <c r="I179" s="19"/>
    </row>
    <row r="181" spans="1:9" ht="45">
      <c r="A181" s="8" t="s">
        <v>0</v>
      </c>
      <c r="B181" s="9" t="s">
        <v>12</v>
      </c>
      <c r="C181" s="9" t="s">
        <v>13</v>
      </c>
      <c r="D181" s="9" t="s">
        <v>14</v>
      </c>
      <c r="E181" s="9" t="s">
        <v>15</v>
      </c>
      <c r="F181" s="9" t="s">
        <v>16</v>
      </c>
      <c r="G181" s="9" t="s">
        <v>2</v>
      </c>
      <c r="H181" s="9" t="s">
        <v>17</v>
      </c>
      <c r="I181" s="9" t="s">
        <v>6</v>
      </c>
    </row>
    <row r="182" spans="1:9">
      <c r="A182" s="10">
        <v>1</v>
      </c>
      <c r="B182" s="10" t="s">
        <v>18</v>
      </c>
      <c r="C182" s="10" t="s">
        <v>153</v>
      </c>
      <c r="D182" s="10" t="s">
        <v>188</v>
      </c>
      <c r="E182" s="10" t="s">
        <v>189</v>
      </c>
      <c r="F182" s="11">
        <v>2009</v>
      </c>
      <c r="G182" s="10" t="s">
        <v>190</v>
      </c>
      <c r="H182" s="10" t="s">
        <v>23</v>
      </c>
      <c r="I182" s="10"/>
    </row>
    <row r="183" spans="1:9">
      <c r="A183" s="10">
        <v>2</v>
      </c>
      <c r="B183" s="10" t="s">
        <v>18</v>
      </c>
      <c r="C183" s="10" t="s">
        <v>153</v>
      </c>
      <c r="D183" s="10" t="s">
        <v>188</v>
      </c>
      <c r="E183" s="10" t="s">
        <v>191</v>
      </c>
      <c r="F183" s="11">
        <v>2009</v>
      </c>
      <c r="G183" s="10" t="s">
        <v>190</v>
      </c>
      <c r="H183" s="10" t="s">
        <v>11</v>
      </c>
      <c r="I183" s="10"/>
    </row>
    <row r="186" spans="1:9" ht="15">
      <c r="A186" s="19" t="s">
        <v>223</v>
      </c>
      <c r="B186" s="19"/>
      <c r="C186" s="19"/>
      <c r="D186" s="19"/>
      <c r="E186" s="19"/>
      <c r="F186" s="19"/>
      <c r="G186" s="19"/>
      <c r="H186" s="19"/>
      <c r="I186" s="19"/>
    </row>
    <row r="188" spans="1:9" ht="45">
      <c r="A188" s="8" t="s">
        <v>0</v>
      </c>
      <c r="B188" s="9" t="s">
        <v>12</v>
      </c>
      <c r="C188" s="9" t="s">
        <v>13</v>
      </c>
      <c r="D188" s="9" t="s">
        <v>14</v>
      </c>
      <c r="E188" s="9" t="s">
        <v>15</v>
      </c>
      <c r="F188" s="9" t="s">
        <v>16</v>
      </c>
      <c r="G188" s="9" t="s">
        <v>2</v>
      </c>
      <c r="H188" s="9" t="s">
        <v>17</v>
      </c>
      <c r="I188" s="9" t="s">
        <v>6</v>
      </c>
    </row>
    <row r="189" spans="1:9">
      <c r="A189" s="10">
        <v>1</v>
      </c>
      <c r="B189" s="10" t="s">
        <v>18</v>
      </c>
      <c r="C189" s="10" t="s">
        <v>153</v>
      </c>
      <c r="D189" s="10" t="s">
        <v>192</v>
      </c>
      <c r="E189" s="10" t="s">
        <v>193</v>
      </c>
      <c r="F189" s="11">
        <v>2008</v>
      </c>
      <c r="G189" s="10" t="s">
        <v>194</v>
      </c>
      <c r="H189" s="10" t="s">
        <v>11</v>
      </c>
      <c r="I189" s="10"/>
    </row>
    <row r="190" spans="1:9">
      <c r="A190" s="10">
        <v>2</v>
      </c>
      <c r="B190" s="10" t="s">
        <v>18</v>
      </c>
      <c r="C190" s="10" t="s">
        <v>183</v>
      </c>
      <c r="D190" s="10" t="s">
        <v>195</v>
      </c>
      <c r="E190" s="10" t="s">
        <v>196</v>
      </c>
      <c r="F190" s="11">
        <v>2000</v>
      </c>
      <c r="G190" s="10" t="s">
        <v>194</v>
      </c>
      <c r="H190" s="10" t="s">
        <v>157</v>
      </c>
      <c r="I190" s="10"/>
    </row>
    <row r="191" spans="1:9">
      <c r="A191" s="10">
        <v>3</v>
      </c>
      <c r="B191" s="10" t="s">
        <v>18</v>
      </c>
      <c r="C191" s="10" t="s">
        <v>183</v>
      </c>
      <c r="D191" s="10" t="s">
        <v>197</v>
      </c>
      <c r="E191" s="10" t="s">
        <v>198</v>
      </c>
      <c r="F191" s="11">
        <v>2003</v>
      </c>
      <c r="G191" s="10" t="s">
        <v>194</v>
      </c>
      <c r="H191" s="10" t="s">
        <v>11</v>
      </c>
      <c r="I191" s="10"/>
    </row>
    <row r="194" spans="1:9" ht="15">
      <c r="A194" s="19" t="s">
        <v>224</v>
      </c>
      <c r="B194" s="19"/>
      <c r="C194" s="19"/>
      <c r="D194" s="19"/>
      <c r="E194" s="19"/>
      <c r="F194" s="19"/>
      <c r="G194" s="19"/>
      <c r="H194" s="19"/>
      <c r="I194" s="19"/>
    </row>
    <row r="196" spans="1:9" ht="45">
      <c r="A196" s="8" t="s">
        <v>0</v>
      </c>
      <c r="B196" s="9" t="s">
        <v>12</v>
      </c>
      <c r="C196" s="9" t="s">
        <v>13</v>
      </c>
      <c r="D196" s="9" t="s">
        <v>14</v>
      </c>
      <c r="E196" s="9" t="s">
        <v>15</v>
      </c>
      <c r="F196" s="9" t="s">
        <v>16</v>
      </c>
      <c r="G196" s="9" t="s">
        <v>2</v>
      </c>
      <c r="H196" s="9" t="s">
        <v>17</v>
      </c>
      <c r="I196" s="9" t="s">
        <v>6</v>
      </c>
    </row>
    <row r="197" spans="1:9">
      <c r="A197" s="10">
        <v>1</v>
      </c>
      <c r="B197" s="10" t="s">
        <v>18</v>
      </c>
      <c r="C197" s="10" t="s">
        <v>153</v>
      </c>
      <c r="D197" s="10" t="s">
        <v>199</v>
      </c>
      <c r="E197" s="10" t="s">
        <v>200</v>
      </c>
      <c r="F197" s="11">
        <v>2014</v>
      </c>
      <c r="G197" s="10" t="s">
        <v>201</v>
      </c>
      <c r="H197" s="10" t="s">
        <v>202</v>
      </c>
      <c r="I197" s="10"/>
    </row>
    <row r="198" spans="1:9">
      <c r="A198" s="10">
        <v>2</v>
      </c>
      <c r="B198" s="10" t="s">
        <v>18</v>
      </c>
      <c r="C198" s="10" t="s">
        <v>153</v>
      </c>
      <c r="D198" s="10" t="s">
        <v>203</v>
      </c>
      <c r="E198" s="11">
        <v>100110185</v>
      </c>
      <c r="F198" s="11">
        <v>2010</v>
      </c>
      <c r="G198" s="10" t="s">
        <v>204</v>
      </c>
      <c r="H198" s="10" t="s">
        <v>202</v>
      </c>
      <c r="I198" s="10"/>
    </row>
    <row r="201" spans="1:9" ht="15">
      <c r="A201" s="19" t="s">
        <v>225</v>
      </c>
      <c r="B201" s="19"/>
      <c r="C201" s="19"/>
      <c r="D201" s="19"/>
      <c r="E201" s="19"/>
      <c r="F201" s="19"/>
      <c r="G201" s="19"/>
      <c r="H201" s="19"/>
      <c r="I201" s="19"/>
    </row>
    <row r="203" spans="1:9" ht="45">
      <c r="A203" s="8" t="s">
        <v>0</v>
      </c>
      <c r="B203" s="9" t="s">
        <v>12</v>
      </c>
      <c r="C203" s="9" t="s">
        <v>13</v>
      </c>
      <c r="D203" s="9" t="s">
        <v>14</v>
      </c>
      <c r="E203" s="9" t="s">
        <v>15</v>
      </c>
      <c r="F203" s="9" t="s">
        <v>16</v>
      </c>
      <c r="G203" s="9" t="s">
        <v>2</v>
      </c>
      <c r="H203" s="9" t="s">
        <v>17</v>
      </c>
      <c r="I203" s="9" t="s">
        <v>6</v>
      </c>
    </row>
    <row r="204" spans="1:9" ht="28.5">
      <c r="A204" s="10">
        <v>1</v>
      </c>
      <c r="B204" s="10" t="str">
        <f t="shared" ref="B204" si="5">"12 mies."</f>
        <v>12 mies.</v>
      </c>
      <c r="C204" s="20" t="s">
        <v>205</v>
      </c>
      <c r="D204" s="10" t="str">
        <f>"TRS"</f>
        <v>TRS</v>
      </c>
      <c r="E204" s="10" t="str">
        <f>"18996"</f>
        <v>18996</v>
      </c>
      <c r="F204" s="11">
        <v>2018</v>
      </c>
      <c r="G204" s="10" t="str">
        <f>"Johnson &amp; Johnson"</f>
        <v>Johnson &amp; Johnson</v>
      </c>
      <c r="H204" s="10" t="str">
        <f>"Szpitalny Oddział Ratunkowy"</f>
        <v>Szpitalny Oddział Ratunkowy</v>
      </c>
      <c r="I204" s="10"/>
    </row>
    <row r="207" spans="1:9" ht="15">
      <c r="A207" s="19" t="s">
        <v>226</v>
      </c>
      <c r="B207" s="19"/>
      <c r="C207" s="19"/>
      <c r="D207" s="19"/>
      <c r="E207" s="19"/>
      <c r="F207" s="19"/>
      <c r="G207" s="19"/>
      <c r="H207" s="19"/>
      <c r="I207" s="19"/>
    </row>
    <row r="209" spans="1:9" ht="45">
      <c r="A209" s="8" t="s">
        <v>0</v>
      </c>
      <c r="B209" s="9" t="s">
        <v>12</v>
      </c>
      <c r="C209" s="9" t="s">
        <v>13</v>
      </c>
      <c r="D209" s="9" t="s">
        <v>14</v>
      </c>
      <c r="E209" s="9" t="s">
        <v>15</v>
      </c>
      <c r="F209" s="9" t="s">
        <v>16</v>
      </c>
      <c r="G209" s="9" t="s">
        <v>2</v>
      </c>
      <c r="H209" s="9" t="s">
        <v>17</v>
      </c>
      <c r="I209" s="9" t="s">
        <v>6</v>
      </c>
    </row>
    <row r="210" spans="1:9">
      <c r="A210" s="10">
        <v>1</v>
      </c>
      <c r="B210" s="10" t="str">
        <f t="shared" ref="B210:B217" si="6">"12 mies."</f>
        <v>12 mies.</v>
      </c>
      <c r="C210" s="10" t="str">
        <f t="shared" ref="C210:C215" si="7">"Wiertarka ortopedyczna"</f>
        <v>Wiertarka ortopedyczna</v>
      </c>
      <c r="D210" s="10" t="str">
        <f t="shared" ref="D210:D215" si="8">"TRS(Trauma Recon System)"</f>
        <v>TRS(Trauma Recon System)</v>
      </c>
      <c r="E210" s="10" t="str">
        <f>"7412"</f>
        <v>7412</v>
      </c>
      <c r="F210" s="11">
        <v>2013</v>
      </c>
      <c r="G210" s="10" t="str">
        <f t="shared" ref="G210:G217" si="9">"SYNTHES"</f>
        <v>SYNTHES</v>
      </c>
      <c r="H210" s="10" t="str">
        <f t="shared" ref="H210:H217" si="10">"Blok Operacyjny"</f>
        <v>Blok Operacyjny</v>
      </c>
      <c r="I210" s="10"/>
    </row>
    <row r="211" spans="1:9">
      <c r="A211" s="10">
        <v>2</v>
      </c>
      <c r="B211" s="10" t="str">
        <f t="shared" si="6"/>
        <v>12 mies.</v>
      </c>
      <c r="C211" s="10" t="str">
        <f t="shared" si="7"/>
        <v>Wiertarka ortopedyczna</v>
      </c>
      <c r="D211" s="10" t="str">
        <f t="shared" si="8"/>
        <v>TRS(Trauma Recon System)</v>
      </c>
      <c r="E211" s="10" t="str">
        <f>"22944"</f>
        <v>22944</v>
      </c>
      <c r="F211" s="11">
        <v>2012</v>
      </c>
      <c r="G211" s="10" t="str">
        <f t="shared" si="9"/>
        <v>SYNTHES</v>
      </c>
      <c r="H211" s="10" t="str">
        <f t="shared" si="10"/>
        <v>Blok Operacyjny</v>
      </c>
      <c r="I211" s="10"/>
    </row>
    <row r="212" spans="1:9">
      <c r="A212" s="10">
        <v>3</v>
      </c>
      <c r="B212" s="10" t="str">
        <f t="shared" si="6"/>
        <v>12 mies.</v>
      </c>
      <c r="C212" s="10" t="str">
        <f t="shared" si="7"/>
        <v>Wiertarka ortopedyczna</v>
      </c>
      <c r="D212" s="10" t="str">
        <f t="shared" si="8"/>
        <v>TRS(Trauma Recon System)</v>
      </c>
      <c r="E212" s="10" t="str">
        <f>"18015"</f>
        <v>18015</v>
      </c>
      <c r="F212" s="11">
        <v>2012</v>
      </c>
      <c r="G212" s="10" t="str">
        <f t="shared" si="9"/>
        <v>SYNTHES</v>
      </c>
      <c r="H212" s="10" t="str">
        <f t="shared" si="10"/>
        <v>Blok Operacyjny</v>
      </c>
      <c r="I212" s="10"/>
    </row>
    <row r="213" spans="1:9">
      <c r="A213" s="10">
        <v>4</v>
      </c>
      <c r="B213" s="10" t="str">
        <f t="shared" si="6"/>
        <v>12 mies.</v>
      </c>
      <c r="C213" s="10" t="str">
        <f t="shared" si="7"/>
        <v>Wiertarka ortopedyczna</v>
      </c>
      <c r="D213" s="10" t="str">
        <f t="shared" si="8"/>
        <v>TRS(Trauma Recon System)</v>
      </c>
      <c r="E213" s="10" t="str">
        <f>"20214"</f>
        <v>20214</v>
      </c>
      <c r="F213" s="11">
        <v>2012</v>
      </c>
      <c r="G213" s="10" t="str">
        <f t="shared" si="9"/>
        <v>SYNTHES</v>
      </c>
      <c r="H213" s="10" t="str">
        <f t="shared" si="10"/>
        <v>Blok Operacyjny</v>
      </c>
      <c r="I213" s="10"/>
    </row>
    <row r="214" spans="1:9">
      <c r="A214" s="10">
        <v>5</v>
      </c>
      <c r="B214" s="10" t="str">
        <f t="shared" si="6"/>
        <v>12 mies.</v>
      </c>
      <c r="C214" s="10" t="str">
        <f t="shared" si="7"/>
        <v>Wiertarka ortopedyczna</v>
      </c>
      <c r="D214" s="10" t="str">
        <f t="shared" si="8"/>
        <v>TRS(Trauma Recon System)</v>
      </c>
      <c r="E214" s="10" t="str">
        <f>"6144"</f>
        <v>6144</v>
      </c>
      <c r="F214" s="11">
        <v>2012</v>
      </c>
      <c r="G214" s="10" t="str">
        <f t="shared" si="9"/>
        <v>SYNTHES</v>
      </c>
      <c r="H214" s="10" t="str">
        <f t="shared" si="10"/>
        <v>Blok Operacyjny</v>
      </c>
      <c r="I214" s="10"/>
    </row>
    <row r="215" spans="1:9">
      <c r="A215" s="10">
        <v>6</v>
      </c>
      <c r="B215" s="10" t="str">
        <f t="shared" si="6"/>
        <v>12 mies.</v>
      </c>
      <c r="C215" s="10" t="str">
        <f t="shared" si="7"/>
        <v>Wiertarka ortopedyczna</v>
      </c>
      <c r="D215" s="10" t="str">
        <f t="shared" si="8"/>
        <v>TRS(Trauma Recon System)</v>
      </c>
      <c r="E215" s="10" t="str">
        <f>"7298"</f>
        <v>7298</v>
      </c>
      <c r="F215" s="11">
        <v>2013</v>
      </c>
      <c r="G215" s="10" t="str">
        <f t="shared" si="9"/>
        <v>SYNTHES</v>
      </c>
      <c r="H215" s="10" t="str">
        <f t="shared" si="10"/>
        <v>Blok Operacyjny</v>
      </c>
      <c r="I215" s="10"/>
    </row>
    <row r="216" spans="1:9">
      <c r="A216" s="10">
        <v>7</v>
      </c>
      <c r="B216" s="10" t="str">
        <f t="shared" si="6"/>
        <v>12 mies.</v>
      </c>
      <c r="C216" s="10" t="str">
        <f>"Wiertarka szybkoobrotowa (Electric Pen Drive )"</f>
        <v>Wiertarka szybkoobrotowa (Electric Pen Drive )</v>
      </c>
      <c r="D216" s="10" t="str">
        <f>"EPD"</f>
        <v>EPD</v>
      </c>
      <c r="E216" s="10" t="str">
        <f>"102144"</f>
        <v>102144</v>
      </c>
      <c r="F216" s="11">
        <v>2012</v>
      </c>
      <c r="G216" s="10" t="str">
        <f t="shared" si="9"/>
        <v>SYNTHES</v>
      </c>
      <c r="H216" s="10" t="str">
        <f t="shared" si="10"/>
        <v>Blok Operacyjny</v>
      </c>
      <c r="I216" s="10"/>
    </row>
    <row r="217" spans="1:9">
      <c r="A217" s="10">
        <v>8</v>
      </c>
      <c r="B217" s="10" t="str">
        <f t="shared" si="6"/>
        <v>12 mies.</v>
      </c>
      <c r="C217" s="10" t="str">
        <f>"Wiertarka szybkoobrotowa (Electric Pen Drive )"</f>
        <v>Wiertarka szybkoobrotowa (Electric Pen Drive )</v>
      </c>
      <c r="D217" s="10" t="str">
        <f>"EPD"</f>
        <v>EPD</v>
      </c>
      <c r="E217" s="10" t="str">
        <f>"5068"</f>
        <v>5068</v>
      </c>
      <c r="F217" s="11">
        <v>2013</v>
      </c>
      <c r="G217" s="10" t="str">
        <f t="shared" si="9"/>
        <v>SYNTHES</v>
      </c>
      <c r="H217" s="10" t="str">
        <f t="shared" si="10"/>
        <v>Blok Operacyjny</v>
      </c>
      <c r="I217" s="10"/>
    </row>
    <row r="223" spans="1:9" ht="21.75" customHeight="1">
      <c r="A223" s="23" t="s">
        <v>228</v>
      </c>
      <c r="B223" s="23"/>
      <c r="C223" s="23"/>
      <c r="D223" s="23"/>
      <c r="E223" s="23"/>
      <c r="F223" s="23"/>
      <c r="G223" s="23"/>
      <c r="H223" s="23"/>
    </row>
    <row r="224" spans="1:9">
      <c r="C224" s="24"/>
      <c r="D224" s="24"/>
      <c r="E224" s="25"/>
      <c r="F224" s="25"/>
      <c r="G224" s="25"/>
      <c r="H224" s="25"/>
    </row>
    <row r="225" spans="2:9">
      <c r="B225" s="26" t="s">
        <v>229</v>
      </c>
      <c r="C225" s="24"/>
      <c r="D225" s="24"/>
      <c r="E225" s="25"/>
      <c r="F225" s="25"/>
      <c r="G225" s="25"/>
      <c r="H225" s="25"/>
    </row>
    <row r="226" spans="2:9">
      <c r="C226" s="24"/>
      <c r="D226" s="24"/>
      <c r="E226" s="25"/>
      <c r="F226" s="25"/>
      <c r="G226" s="25"/>
      <c r="H226" s="25"/>
    </row>
    <row r="227" spans="2:9">
      <c r="C227" s="24"/>
      <c r="D227" s="24"/>
      <c r="E227" s="25"/>
      <c r="F227" s="25"/>
      <c r="G227" s="25"/>
      <c r="H227" s="25"/>
    </row>
    <row r="228" spans="2:9">
      <c r="C228" s="24"/>
      <c r="D228" s="24"/>
      <c r="E228" s="25"/>
      <c r="F228" s="25"/>
      <c r="G228" s="25"/>
      <c r="H228" s="25"/>
    </row>
    <row r="229" spans="2:9" s="27" customFormat="1" ht="15">
      <c r="C229" s="27" t="s">
        <v>230</v>
      </c>
      <c r="D229" s="28"/>
      <c r="E229" s="28"/>
      <c r="F229" s="28"/>
      <c r="G229" s="28" t="s">
        <v>231</v>
      </c>
      <c r="H229" s="28"/>
    </row>
    <row r="230" spans="2:9">
      <c r="C230" s="24"/>
      <c r="D230" s="24"/>
      <c r="E230" s="25"/>
      <c r="F230" s="25"/>
      <c r="G230" s="25"/>
      <c r="H230" s="24"/>
      <c r="I230" s="25"/>
    </row>
  </sheetData>
  <mergeCells count="22">
    <mergeCell ref="A223:H223"/>
    <mergeCell ref="A130:I130"/>
    <mergeCell ref="A9:I9"/>
    <mergeCell ref="A3:I3"/>
    <mergeCell ref="A58:I58"/>
    <mergeCell ref="A75:I75"/>
    <mergeCell ref="A89:I89"/>
    <mergeCell ref="A96:I96"/>
    <mergeCell ref="A102:I102"/>
    <mergeCell ref="A108:I108"/>
    <mergeCell ref="A114:I114"/>
    <mergeCell ref="A120:I120"/>
    <mergeCell ref="A186:I186"/>
    <mergeCell ref="A194:I194"/>
    <mergeCell ref="A201:I201"/>
    <mergeCell ref="A207:I207"/>
    <mergeCell ref="A136:I136"/>
    <mergeCell ref="A142:I142"/>
    <mergeCell ref="A156:I156"/>
    <mergeCell ref="A163:I163"/>
    <mergeCell ref="A172:I172"/>
    <mergeCell ref="A179:I179"/>
  </mergeCells>
  <pageMargins left="0.70866141732283472" right="0.70866141732283472" top="0.74803149606299213" bottom="0.74803149606299213" header="0.31496062992125984" footer="0.31496062992125984"/>
  <pageSetup paperSize="9" scale="4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1-21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2021-08-12T11:20:52Z</cp:lastPrinted>
  <dcterms:created xsi:type="dcterms:W3CDTF">2021-08-12T07:50:52Z</dcterms:created>
  <dcterms:modified xsi:type="dcterms:W3CDTF">2021-09-21T07:26:00Z</dcterms:modified>
</cp:coreProperties>
</file>