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1\58. przeglądy techniczne i naprawy urządzeń medycznych - 21 zadań\"/>
    </mc:Choice>
  </mc:AlternateContent>
  <xr:revisionPtr revIDLastSave="0" documentId="13_ncr:1_{5355E96F-9419-4CA0-9CF4-7112A9D0F80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. 1-22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18" i="1" l="1"/>
  <c r="G218" i="1"/>
  <c r="E218" i="1"/>
  <c r="D218" i="1"/>
  <c r="C218" i="1"/>
  <c r="B218" i="1"/>
  <c r="H217" i="1"/>
  <c r="G217" i="1"/>
  <c r="E217" i="1"/>
  <c r="D217" i="1"/>
  <c r="C217" i="1"/>
  <c r="B217" i="1"/>
  <c r="H216" i="1"/>
  <c r="G216" i="1"/>
  <c r="E216" i="1"/>
  <c r="D216" i="1"/>
  <c r="C216" i="1"/>
  <c r="B216" i="1"/>
  <c r="H215" i="1"/>
  <c r="G215" i="1"/>
  <c r="E215" i="1"/>
  <c r="D215" i="1"/>
  <c r="C215" i="1"/>
  <c r="B215" i="1"/>
  <c r="H214" i="1"/>
  <c r="G214" i="1"/>
  <c r="E214" i="1"/>
  <c r="D214" i="1"/>
  <c r="C214" i="1"/>
  <c r="B214" i="1"/>
  <c r="H213" i="1"/>
  <c r="G213" i="1"/>
  <c r="E213" i="1"/>
  <c r="D213" i="1"/>
  <c r="C213" i="1"/>
  <c r="B213" i="1"/>
  <c r="H212" i="1"/>
  <c r="G212" i="1"/>
  <c r="E212" i="1"/>
  <c r="D212" i="1"/>
  <c r="C212" i="1"/>
  <c r="B212" i="1"/>
  <c r="H211" i="1"/>
  <c r="G211" i="1"/>
  <c r="E211" i="1"/>
  <c r="D211" i="1"/>
  <c r="C211" i="1"/>
  <c r="B211" i="1"/>
  <c r="H205" i="1"/>
  <c r="G205" i="1"/>
  <c r="E205" i="1"/>
  <c r="D205" i="1"/>
  <c r="B205" i="1"/>
  <c r="H170" i="1"/>
  <c r="G170" i="1"/>
  <c r="E170" i="1"/>
  <c r="D170" i="1"/>
  <c r="C170" i="1"/>
  <c r="B170" i="1"/>
  <c r="H88" i="1"/>
  <c r="G88" i="1"/>
  <c r="E88" i="1"/>
  <c r="D88" i="1"/>
  <c r="C88" i="1"/>
  <c r="B88" i="1"/>
  <c r="H87" i="1"/>
  <c r="G87" i="1"/>
  <c r="E87" i="1"/>
  <c r="D87" i="1"/>
  <c r="C87" i="1"/>
  <c r="B87" i="1"/>
  <c r="H86" i="1"/>
  <c r="G86" i="1"/>
  <c r="E86" i="1"/>
  <c r="D86" i="1"/>
  <c r="C86" i="1"/>
  <c r="B86" i="1"/>
  <c r="H85" i="1"/>
  <c r="G85" i="1"/>
  <c r="E85" i="1"/>
  <c r="D85" i="1"/>
  <c r="C85" i="1"/>
  <c r="B85" i="1"/>
  <c r="H84" i="1"/>
  <c r="G84" i="1"/>
  <c r="E84" i="1"/>
  <c r="D84" i="1"/>
  <c r="C84" i="1"/>
  <c r="B84" i="1"/>
  <c r="H83" i="1"/>
  <c r="G83" i="1"/>
  <c r="E83" i="1"/>
  <c r="D83" i="1"/>
  <c r="C83" i="1"/>
  <c r="B83" i="1"/>
  <c r="H74" i="1"/>
  <c r="G74" i="1"/>
  <c r="E74" i="1"/>
  <c r="D74" i="1"/>
  <c r="C74" i="1"/>
  <c r="B74" i="1"/>
  <c r="H73" i="1"/>
  <c r="G73" i="1"/>
  <c r="E73" i="1"/>
  <c r="D73" i="1"/>
  <c r="C73" i="1"/>
  <c r="B73" i="1"/>
  <c r="H72" i="1"/>
  <c r="G72" i="1"/>
  <c r="E72" i="1"/>
  <c r="D72" i="1"/>
  <c r="C72" i="1"/>
  <c r="B72" i="1"/>
</calcChain>
</file>

<file path=xl/sharedStrings.xml><?xml version="1.0" encoding="utf-8"?>
<sst xmlns="http://schemas.openxmlformats.org/spreadsheetml/2006/main" count="784" uniqueCount="234">
  <si>
    <t>Lp.</t>
  </si>
  <si>
    <t xml:space="preserve">Typ </t>
  </si>
  <si>
    <t>Producent</t>
  </si>
  <si>
    <t>Rok produkcji</t>
  </si>
  <si>
    <t>Nr seryjny</t>
  </si>
  <si>
    <t xml:space="preserve">Oddział </t>
  </si>
  <si>
    <t>Cena jednostkowa netto za przegląd</t>
  </si>
  <si>
    <t>Wideolaryngoskop</t>
  </si>
  <si>
    <t>A360 , Airtraq Avant</t>
  </si>
  <si>
    <t>Prodol Medictec</t>
  </si>
  <si>
    <t>G-02417</t>
  </si>
  <si>
    <t>Szpitalny Oddział Ratunkowy</t>
  </si>
  <si>
    <t>Częst. przeglądu</t>
  </si>
  <si>
    <t>Nazwa urządzenia</t>
  </si>
  <si>
    <t>Typ</t>
  </si>
  <si>
    <t>Nr Seryjny</t>
  </si>
  <si>
    <t>Rok Produkcji</t>
  </si>
  <si>
    <t>Jednostka Organizacyjna</t>
  </si>
  <si>
    <t>12 mies.</t>
  </si>
  <si>
    <t>Kardiomonitor</t>
  </si>
  <si>
    <t>Bene View T5</t>
  </si>
  <si>
    <t>CM-7C101638</t>
  </si>
  <si>
    <t>Mindray Chiny</t>
  </si>
  <si>
    <t>Oddział Laryngologiczny</t>
  </si>
  <si>
    <t>CM-7C157801</t>
  </si>
  <si>
    <t>CM-2B127930</t>
  </si>
  <si>
    <t>Oddział Neurologiczny</t>
  </si>
  <si>
    <t>CM-7C101640</t>
  </si>
  <si>
    <t>Oddział Noworodków</t>
  </si>
  <si>
    <t>CM-7C101639</t>
  </si>
  <si>
    <t>CM-7C101641</t>
  </si>
  <si>
    <t>Bene View T8</t>
  </si>
  <si>
    <t>CF-54126500</t>
  </si>
  <si>
    <t>Oddział Kardiologii Inwazyjnej</t>
  </si>
  <si>
    <t>CF-86136685</t>
  </si>
  <si>
    <t>CF-84135894</t>
  </si>
  <si>
    <t>CF-84135895</t>
  </si>
  <si>
    <t>CF-19109609</t>
  </si>
  <si>
    <t>Oddział Transplantologii</t>
  </si>
  <si>
    <t>CF-18109264</t>
  </si>
  <si>
    <t>CF-18109263</t>
  </si>
  <si>
    <t>MEC1200</t>
  </si>
  <si>
    <t>CC9C111190</t>
  </si>
  <si>
    <t>Blok Porodowy</t>
  </si>
  <si>
    <t>CC9C111185</t>
  </si>
  <si>
    <t xml:space="preserve">Oddział Chirurgiczny </t>
  </si>
  <si>
    <t>CC9C111187</t>
  </si>
  <si>
    <t>CC9C111184</t>
  </si>
  <si>
    <t>CC9C111189</t>
  </si>
  <si>
    <t>CC9C111186</t>
  </si>
  <si>
    <t>CC9C111188</t>
  </si>
  <si>
    <t>Oddział Ortopedyczny</t>
  </si>
  <si>
    <t>CC7C102400</t>
  </si>
  <si>
    <t>CC7C102401</t>
  </si>
  <si>
    <t>Zakład Endoskopii</t>
  </si>
  <si>
    <t>uMEC 15</t>
  </si>
  <si>
    <t>KR-8B000654</t>
  </si>
  <si>
    <t>Odział Udarowy</t>
  </si>
  <si>
    <t>KR-8B000656</t>
  </si>
  <si>
    <t>KR-8B000657</t>
  </si>
  <si>
    <t>KR-8B000647</t>
  </si>
  <si>
    <t>uMEC12</t>
  </si>
  <si>
    <t>KQ-8A017397</t>
  </si>
  <si>
    <t>KQ-8A017409</t>
  </si>
  <si>
    <t>Centrala monitorująca</t>
  </si>
  <si>
    <t>Bene Vision</t>
  </si>
  <si>
    <t>3B-8A004235</t>
  </si>
  <si>
    <t>Hypervisor III</t>
  </si>
  <si>
    <t>bn</t>
  </si>
  <si>
    <t>Hypervisor VI</t>
  </si>
  <si>
    <t/>
  </si>
  <si>
    <t>Oddział Kardiologiczno Internistyczny</t>
  </si>
  <si>
    <t>CZC03259C2</t>
  </si>
  <si>
    <t>Drukarka</t>
  </si>
  <si>
    <t>HP LJ2015</t>
  </si>
  <si>
    <t>Jednostka centralna</t>
  </si>
  <si>
    <t>HP</t>
  </si>
  <si>
    <t>Mindray PM9000</t>
  </si>
  <si>
    <t>Mindray PM9000EX</t>
  </si>
  <si>
    <t>Monitor</t>
  </si>
  <si>
    <t>HP 1955</t>
  </si>
  <si>
    <t>System monitorujący do intensywnego nadzoru</t>
  </si>
  <si>
    <t>Hyprevisor VI</t>
  </si>
  <si>
    <t>brak</t>
  </si>
  <si>
    <t>Oddział Chorób Wewnętrznych</t>
  </si>
  <si>
    <t>Zasilacz</t>
  </si>
  <si>
    <t>APC1000</t>
  </si>
  <si>
    <t>Propaq LT</t>
  </si>
  <si>
    <t>KA060160</t>
  </si>
  <si>
    <t>Welch Allyn</t>
  </si>
  <si>
    <t>KA060167</t>
  </si>
  <si>
    <t>Kardiomonitor transportowy</t>
  </si>
  <si>
    <t>21/KA066859</t>
  </si>
  <si>
    <t>21/KA066828</t>
  </si>
  <si>
    <t>Monitor funkcji życiowych do TRIAGE</t>
  </si>
  <si>
    <t>CVSM</t>
  </si>
  <si>
    <t>21/100092973317</t>
  </si>
  <si>
    <t>CVSM 6800</t>
  </si>
  <si>
    <t>100042334418</t>
  </si>
  <si>
    <t>100042344418</t>
  </si>
  <si>
    <t>100042314418</t>
  </si>
  <si>
    <t>100042324418</t>
  </si>
  <si>
    <t>Aspel</t>
  </si>
  <si>
    <t>Aspel S.A.</t>
  </si>
  <si>
    <t>Aparat ekg</t>
  </si>
  <si>
    <t>Ascard 3</t>
  </si>
  <si>
    <t>700/97</t>
  </si>
  <si>
    <t>Zakład Badań Czynnościowych i Rehabilitacji</t>
  </si>
  <si>
    <t>Mr SILVER 3</t>
  </si>
  <si>
    <t>0313</t>
  </si>
  <si>
    <t>Aspel S.A</t>
  </si>
  <si>
    <t>Aparat ECMO</t>
  </si>
  <si>
    <t>Ecmo</t>
  </si>
  <si>
    <t>90412040</t>
  </si>
  <si>
    <t>Maquet</t>
  </si>
  <si>
    <t>Pompa do kontrapulsacji wewnątrzaortalnej</t>
  </si>
  <si>
    <t>CS100</t>
  </si>
  <si>
    <t>SA188050B1</t>
  </si>
  <si>
    <t>Pracownia Kardiologii Inwazyjnej</t>
  </si>
  <si>
    <t>Utrasonograf okulistyczny</t>
  </si>
  <si>
    <t>Ultra Scan</t>
  </si>
  <si>
    <t>0202273201X</t>
  </si>
  <si>
    <t>ALCON USA</t>
  </si>
  <si>
    <t>Poradnia Okulistyczna</t>
  </si>
  <si>
    <t>Aparat usg okulistyczny</t>
  </si>
  <si>
    <t>Absolu</t>
  </si>
  <si>
    <t>101</t>
  </si>
  <si>
    <t>Quantel Medical Polska</t>
  </si>
  <si>
    <t>Oddział Okulistyczny</t>
  </si>
  <si>
    <t>Aparat USG doplerowski</t>
  </si>
  <si>
    <t>Sonara/tek</t>
  </si>
  <si>
    <t>PVH0309</t>
  </si>
  <si>
    <t>Viasys NeuroCare Inc.</t>
  </si>
  <si>
    <t>Echokardiograf</t>
  </si>
  <si>
    <t>Sonos 2000</t>
  </si>
  <si>
    <t>3606A02593</t>
  </si>
  <si>
    <t>Filia nr 2 - Pracownia ECHO</t>
  </si>
  <si>
    <t>Inkubator Atom</t>
  </si>
  <si>
    <t>Neo-med i  /102</t>
  </si>
  <si>
    <t>2120002</t>
  </si>
  <si>
    <t>Atom Medical Corporation</t>
  </si>
  <si>
    <t>2130851</t>
  </si>
  <si>
    <t>V 2100 G</t>
  </si>
  <si>
    <t>2090420</t>
  </si>
  <si>
    <t>20X0049</t>
  </si>
  <si>
    <t>Zestaw do transportu wewnątrz szpitalnego</t>
  </si>
  <si>
    <t>1001-INCU</t>
  </si>
  <si>
    <t>SER2531079</t>
  </si>
  <si>
    <t>ATOM Acutronic</t>
  </si>
  <si>
    <t>Ruchome stanowisko do nieinwazyjnego wspomagania oddechu nowor.</t>
  </si>
  <si>
    <t>Infant Flow + Atom</t>
  </si>
  <si>
    <t>BDN02663/2351294</t>
  </si>
  <si>
    <t>Dutchmed</t>
  </si>
  <si>
    <t xml:space="preserve">Respirator </t>
  </si>
  <si>
    <t>iVent201</t>
  </si>
  <si>
    <t>IV36458</t>
  </si>
  <si>
    <t>GE MEDICAL SYSTEMS</t>
  </si>
  <si>
    <t>Oddział A i ITM</t>
  </si>
  <si>
    <t>C-1</t>
  </si>
  <si>
    <t>1369</t>
  </si>
  <si>
    <t>Hamilton Medical Szwajcaria</t>
  </si>
  <si>
    <t>G5</t>
  </si>
  <si>
    <t>2256</t>
  </si>
  <si>
    <t>1968</t>
  </si>
  <si>
    <t>5863</t>
  </si>
  <si>
    <t>S-1</t>
  </si>
  <si>
    <t>5756</t>
  </si>
  <si>
    <t>5755</t>
  </si>
  <si>
    <t>5760</t>
  </si>
  <si>
    <t>Respirator Galileo</t>
  </si>
  <si>
    <t>Galileo</t>
  </si>
  <si>
    <t>7268</t>
  </si>
  <si>
    <t>7283</t>
  </si>
  <si>
    <t>Urządzenie do wentylacji nieinwazyjnej noworodków metodą nCPAP</t>
  </si>
  <si>
    <t>Medin CNO</t>
  </si>
  <si>
    <t>3091739</t>
  </si>
  <si>
    <t>MEDIN MEDICAL INNOVATIONS</t>
  </si>
  <si>
    <t>30901121</t>
  </si>
  <si>
    <t>PARA PAC PLUS</t>
  </si>
  <si>
    <t>1806101</t>
  </si>
  <si>
    <t>Smiths</t>
  </si>
  <si>
    <t>1806102</t>
  </si>
  <si>
    <t>1806090</t>
  </si>
  <si>
    <t>Respirator transportowy</t>
  </si>
  <si>
    <t>EVE</t>
  </si>
  <si>
    <t>S07018401010076</t>
  </si>
  <si>
    <t>Stephan-Niemcy</t>
  </si>
  <si>
    <t>S07018401010080</t>
  </si>
  <si>
    <t>Model 1.4.5.</t>
  </si>
  <si>
    <t>IV18201</t>
  </si>
  <si>
    <t>Versamed Medical Systems Ltd.</t>
  </si>
  <si>
    <t>IV18219</t>
  </si>
  <si>
    <t>Life-Base</t>
  </si>
  <si>
    <t>7503</t>
  </si>
  <si>
    <t>Weinmann RFN</t>
  </si>
  <si>
    <t>Life Base</t>
  </si>
  <si>
    <t>2113</t>
  </si>
  <si>
    <t>WM8120</t>
  </si>
  <si>
    <t>7544</t>
  </si>
  <si>
    <t>Bellavista NIV</t>
  </si>
  <si>
    <t>MB104432</t>
  </si>
  <si>
    <t>Vyaire Medical</t>
  </si>
  <si>
    <t>Filia nr 2 - Oddział Kardiologii</t>
  </si>
  <si>
    <t>HT50</t>
  </si>
  <si>
    <t>Newport</t>
  </si>
  <si>
    <t>Napęd akumulatorowy do nasadek wiertarskich z nasadkA Jacobsa</t>
  </si>
  <si>
    <t>Lista urządzeń - urządzenia endoskopowe zadanie 1</t>
  </si>
  <si>
    <t>Lista urządzeń - kardiomonitory zadanie 2</t>
  </si>
  <si>
    <t>Lista urządzeń - kardiomonitory zadanie 3</t>
  </si>
  <si>
    <t>Lista urządzeń - kardiomonitory zadanie 4</t>
  </si>
  <si>
    <t>Lista urządzeń - aparaty do dializ zadanie 5</t>
  </si>
  <si>
    <t>Lista urządzeń - USG zadanie 6</t>
  </si>
  <si>
    <t>Lista urządzeń - USG zadanie 7</t>
  </si>
  <si>
    <t>Lista urządzeń - USG zadanie 8</t>
  </si>
  <si>
    <t>Lista urządzeń - USG zadanie 9</t>
  </si>
  <si>
    <t>Lista urządzeń - inkubatory zadanie 10</t>
  </si>
  <si>
    <t>Lista urządzeń - inkubatory zadanie 11</t>
  </si>
  <si>
    <t>Lista urządzeń - Respiratory zadanie 12</t>
  </si>
  <si>
    <t>Lista urządzeń - Respiratory zadanie 13</t>
  </si>
  <si>
    <t>Lista urządzeń - Respiratory zadanie 14</t>
  </si>
  <si>
    <t>Lista urządzeń - Respiratory zadanie 15</t>
  </si>
  <si>
    <t>Lista urządzeń - Respiratory zadanie 16</t>
  </si>
  <si>
    <t>Lista urządzeń - Respiratory zadanie 17</t>
  </si>
  <si>
    <t>Lista urządzeń - Respiratory zadanie 18</t>
  </si>
  <si>
    <t>Lista urządzeń - Respiratory zadanie 19</t>
  </si>
  <si>
    <t>Lista urządzeń - Wiertarki chirurgiczne zadanie 20</t>
  </si>
  <si>
    <t>Lista urządzeń - Wiertarki chirurgiczne zadanie 21</t>
  </si>
  <si>
    <t>Załącznik nr 2 do SWZ / załącznik nr 2 do umowy</t>
  </si>
  <si>
    <t>Szpital Wojewódzki w Poznaniu</t>
  </si>
  <si>
    <t>Brak wypełnienia kolumn wskazanych dla Wykonawcy (tu: Cena jednostkowa netto za jeden przegląd) spowoduje odrzucenie oferty na podstawie art. 226 ust. 1 pkt. 5 ustawy Pzp.</t>
  </si>
  <si>
    <t>WYKONAWCA</t>
  </si>
  <si>
    <t>ZAMAWIAJĄCY</t>
  </si>
  <si>
    <t>Lista urządzeń - aparaty do dializ zadanie 22</t>
  </si>
  <si>
    <t>MODYFIKACJA z dnia 06.10.2021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</si>
</sst>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6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1"/>
      <color theme="1"/>
      <name val="Calibri"/>
      <family val="2"/>
      <charset val="238"/>
      <scheme val="minor"/>
    </font>
    <font>
      <sz val="7"/>
      <color rgb="FF000000"/>
      <name val="Times New Roman"/>
      <family val="1"/>
    </font>
    <font>
      <u/>
      <sz val="10"/>
      <color theme="1"/>
      <name val="Arial"/>
      <family val="2"/>
      <charset val="238"/>
    </font>
    <font>
      <b/>
      <sz val="11"/>
      <color rgb="FFFF0000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1" xfId="0" applyNumberFormat="1" applyFont="1" applyFill="1" applyBorder="1" applyProtection="1"/>
    <xf numFmtId="0" fontId="0" fillId="0" borderId="1" xfId="0" applyNumberFormat="1" applyFont="1" applyFill="1" applyBorder="1" applyAlignment="1" applyProtection="1">
      <alignment wrapText="1"/>
    </xf>
    <xf numFmtId="0" fontId="0" fillId="0" borderId="1" xfId="0" applyNumberFormat="1" applyFont="1" applyFill="1" applyBorder="1" applyAlignment="1" applyProtection="1">
      <alignment horizontal="center" wrapText="1"/>
    </xf>
    <xf numFmtId="164" fontId="0" fillId="0" borderId="1" xfId="0" applyNumberFormat="1" applyFont="1" applyFill="1" applyBorder="1" applyAlignment="1" applyProtection="1">
      <alignment horizontal="center" wrapText="1"/>
    </xf>
    <xf numFmtId="0" fontId="1" fillId="2" borderId="1" xfId="0" applyFont="1" applyFill="1" applyBorder="1"/>
    <xf numFmtId="0" fontId="1" fillId="2" borderId="1" xfId="0" applyFont="1" applyFill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left"/>
    </xf>
    <xf numFmtId="14" fontId="0" fillId="0" borderId="1" xfId="0" applyNumberFormat="1" applyBorder="1"/>
    <xf numFmtId="0" fontId="0" fillId="0" borderId="1" xfId="0" applyNumberFormat="1" applyFont="1" applyBorder="1" applyProtection="1"/>
    <xf numFmtId="0" fontId="0" fillId="0" borderId="1" xfId="0" applyNumberFormat="1" applyFont="1" applyBorder="1" applyAlignment="1" applyProtection="1">
      <alignment horizontal="left"/>
    </xf>
    <xf numFmtId="164" fontId="0" fillId="0" borderId="1" xfId="0" applyNumberFormat="1" applyFont="1" applyBorder="1" applyProtection="1"/>
    <xf numFmtId="0" fontId="0" fillId="0" borderId="1" xfId="0" applyNumberFormat="1" applyFont="1" applyBorder="1" applyAlignment="1" applyProtection="1">
      <alignment wrapText="1"/>
    </xf>
    <xf numFmtId="0" fontId="0" fillId="0" borderId="1" xfId="0" applyNumberFormat="1" applyBorder="1" applyProtection="1"/>
    <xf numFmtId="0" fontId="0" fillId="0" borderId="1" xfId="0" applyFill="1" applyBorder="1"/>
    <xf numFmtId="0" fontId="0" fillId="0" borderId="1" xfId="0" applyBorder="1" applyAlignment="1">
      <alignment wrapText="1"/>
    </xf>
    <xf numFmtId="0" fontId="0" fillId="0" borderId="2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2" borderId="0" xfId="0" applyFont="1" applyFill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38"/>
  <sheetViews>
    <sheetView tabSelected="1" workbookViewId="0">
      <selection activeCell="A5" sqref="A5:I5"/>
    </sheetView>
  </sheetViews>
  <sheetFormatPr defaultRowHeight="14.25"/>
  <cols>
    <col min="1" max="1" width="3.625" bestFit="1" customWidth="1"/>
    <col min="2" max="2" width="9.5" bestFit="1" customWidth="1"/>
    <col min="3" max="3" width="42" customWidth="1"/>
    <col min="4" max="4" width="25.625" customWidth="1"/>
    <col min="5" max="5" width="19.625" customWidth="1"/>
    <col min="6" max="6" width="9.125" bestFit="1" customWidth="1"/>
    <col min="7" max="7" width="27.75" customWidth="1"/>
    <col min="8" max="8" width="34.75" customWidth="1"/>
    <col min="9" max="9" width="17.25" bestFit="1" customWidth="1"/>
  </cols>
  <sheetData>
    <row r="1" spans="1:9">
      <c r="H1" s="21" t="s">
        <v>227</v>
      </c>
    </row>
    <row r="3" spans="1:9" ht="15">
      <c r="E3" s="27" t="s">
        <v>233</v>
      </c>
    </row>
    <row r="5" spans="1:9" ht="15">
      <c r="A5" s="28" t="s">
        <v>206</v>
      </c>
      <c r="B5" s="28"/>
      <c r="C5" s="28"/>
      <c r="D5" s="28"/>
      <c r="E5" s="28"/>
      <c r="F5" s="28"/>
      <c r="G5" s="28"/>
      <c r="H5" s="28"/>
      <c r="I5" s="28"/>
    </row>
    <row r="6" spans="1:9">
      <c r="A6" s="1"/>
      <c r="B6" s="1"/>
      <c r="C6" s="2"/>
      <c r="D6" s="2"/>
      <c r="E6" s="3"/>
      <c r="F6" s="3"/>
      <c r="G6" s="3"/>
      <c r="H6" s="2"/>
      <c r="I6" s="1"/>
    </row>
    <row r="7" spans="1:9" ht="45">
      <c r="A7" s="8" t="s">
        <v>0</v>
      </c>
      <c r="B7" s="9" t="s">
        <v>12</v>
      </c>
      <c r="C7" s="9" t="s">
        <v>13</v>
      </c>
      <c r="D7" s="9" t="s">
        <v>1</v>
      </c>
      <c r="E7" s="9" t="s">
        <v>4</v>
      </c>
      <c r="F7" s="9" t="s">
        <v>3</v>
      </c>
      <c r="G7" s="9" t="s">
        <v>2</v>
      </c>
      <c r="H7" s="9" t="s">
        <v>5</v>
      </c>
      <c r="I7" s="9" t="s">
        <v>6</v>
      </c>
    </row>
    <row r="8" spans="1:9">
      <c r="A8" s="4">
        <v>1</v>
      </c>
      <c r="B8" s="10" t="s">
        <v>18</v>
      </c>
      <c r="C8" s="4" t="s">
        <v>7</v>
      </c>
      <c r="D8" s="5" t="s">
        <v>8</v>
      </c>
      <c r="E8" s="6" t="s">
        <v>10</v>
      </c>
      <c r="F8" s="6">
        <v>2017</v>
      </c>
      <c r="G8" s="6" t="s">
        <v>9</v>
      </c>
      <c r="H8" s="5" t="s">
        <v>11</v>
      </c>
      <c r="I8" s="7"/>
    </row>
    <row r="11" spans="1:9" ht="15">
      <c r="A11" s="28" t="s">
        <v>207</v>
      </c>
      <c r="B11" s="28"/>
      <c r="C11" s="28"/>
      <c r="D11" s="28"/>
      <c r="E11" s="28"/>
      <c r="F11" s="28"/>
      <c r="G11" s="28"/>
      <c r="H11" s="28"/>
      <c r="I11" s="28"/>
    </row>
    <row r="13" spans="1:9" ht="45">
      <c r="A13" s="8" t="s">
        <v>0</v>
      </c>
      <c r="B13" s="9" t="s">
        <v>12</v>
      </c>
      <c r="C13" s="9" t="s">
        <v>13</v>
      </c>
      <c r="D13" s="9" t="s">
        <v>14</v>
      </c>
      <c r="E13" s="9" t="s">
        <v>15</v>
      </c>
      <c r="F13" s="9" t="s">
        <v>16</v>
      </c>
      <c r="G13" s="9" t="s">
        <v>2</v>
      </c>
      <c r="H13" s="9" t="s">
        <v>17</v>
      </c>
      <c r="I13" s="9" t="s">
        <v>6</v>
      </c>
    </row>
    <row r="14" spans="1:9">
      <c r="A14" s="10">
        <v>1</v>
      </c>
      <c r="B14" s="10" t="s">
        <v>18</v>
      </c>
      <c r="C14" s="10" t="s">
        <v>19</v>
      </c>
      <c r="D14" s="10" t="s">
        <v>20</v>
      </c>
      <c r="E14" s="10" t="s">
        <v>21</v>
      </c>
      <c r="F14" s="11">
        <v>2007</v>
      </c>
      <c r="G14" s="10" t="s">
        <v>22</v>
      </c>
      <c r="H14" s="10" t="s">
        <v>23</v>
      </c>
      <c r="I14" s="12"/>
    </row>
    <row r="15" spans="1:9">
      <c r="A15" s="10">
        <v>2</v>
      </c>
      <c r="B15" s="10" t="s">
        <v>18</v>
      </c>
      <c r="C15" s="10" t="s">
        <v>19</v>
      </c>
      <c r="D15" s="10" t="s">
        <v>20</v>
      </c>
      <c r="E15" s="10" t="s">
        <v>24</v>
      </c>
      <c r="F15" s="11">
        <v>2018</v>
      </c>
      <c r="G15" s="10" t="s">
        <v>22</v>
      </c>
      <c r="H15" s="10" t="s">
        <v>23</v>
      </c>
      <c r="I15" s="12"/>
    </row>
    <row r="16" spans="1:9">
      <c r="A16" s="10">
        <v>3</v>
      </c>
      <c r="B16" s="10" t="s">
        <v>18</v>
      </c>
      <c r="C16" s="10" t="s">
        <v>19</v>
      </c>
      <c r="D16" s="10" t="s">
        <v>20</v>
      </c>
      <c r="E16" s="10" t="s">
        <v>25</v>
      </c>
      <c r="F16" s="11">
        <v>2012</v>
      </c>
      <c r="G16" s="10" t="s">
        <v>22</v>
      </c>
      <c r="H16" s="10" t="s">
        <v>26</v>
      </c>
      <c r="I16" s="12"/>
    </row>
    <row r="17" spans="1:9">
      <c r="A17" s="10">
        <v>4</v>
      </c>
      <c r="B17" s="10" t="s">
        <v>18</v>
      </c>
      <c r="C17" s="10" t="s">
        <v>19</v>
      </c>
      <c r="D17" s="10" t="s">
        <v>20</v>
      </c>
      <c r="E17" s="10" t="s">
        <v>27</v>
      </c>
      <c r="F17" s="11">
        <v>2007</v>
      </c>
      <c r="G17" s="10" t="s">
        <v>22</v>
      </c>
      <c r="H17" s="10" t="s">
        <v>28</v>
      </c>
      <c r="I17" s="12"/>
    </row>
    <row r="18" spans="1:9">
      <c r="A18" s="10">
        <v>5</v>
      </c>
      <c r="B18" s="10" t="s">
        <v>18</v>
      </c>
      <c r="C18" s="10" t="s">
        <v>19</v>
      </c>
      <c r="D18" s="10" t="s">
        <v>20</v>
      </c>
      <c r="E18" s="10" t="s">
        <v>29</v>
      </c>
      <c r="F18" s="11">
        <v>2007</v>
      </c>
      <c r="G18" s="10" t="s">
        <v>22</v>
      </c>
      <c r="H18" s="10" t="s">
        <v>28</v>
      </c>
      <c r="I18" s="12"/>
    </row>
    <row r="19" spans="1:9">
      <c r="A19" s="10">
        <v>6</v>
      </c>
      <c r="B19" s="10" t="s">
        <v>18</v>
      </c>
      <c r="C19" s="10" t="s">
        <v>19</v>
      </c>
      <c r="D19" s="10" t="s">
        <v>20</v>
      </c>
      <c r="E19" s="10" t="s">
        <v>30</v>
      </c>
      <c r="F19" s="11">
        <v>2007</v>
      </c>
      <c r="G19" s="10" t="s">
        <v>22</v>
      </c>
      <c r="H19" s="10" t="s">
        <v>28</v>
      </c>
      <c r="I19" s="12"/>
    </row>
    <row r="20" spans="1:9">
      <c r="A20" s="10">
        <v>7</v>
      </c>
      <c r="B20" s="10" t="s">
        <v>18</v>
      </c>
      <c r="C20" s="10" t="s">
        <v>19</v>
      </c>
      <c r="D20" s="10" t="s">
        <v>31</v>
      </c>
      <c r="E20" s="10" t="s">
        <v>32</v>
      </c>
      <c r="F20" s="11">
        <v>2015</v>
      </c>
      <c r="G20" s="10" t="s">
        <v>22</v>
      </c>
      <c r="H20" s="10" t="s">
        <v>33</v>
      </c>
      <c r="I20" s="12"/>
    </row>
    <row r="21" spans="1:9">
      <c r="A21" s="10">
        <v>8</v>
      </c>
      <c r="B21" s="10" t="s">
        <v>18</v>
      </c>
      <c r="C21" s="10" t="s">
        <v>19</v>
      </c>
      <c r="D21" s="10" t="s">
        <v>31</v>
      </c>
      <c r="E21" s="10" t="s">
        <v>34</v>
      </c>
      <c r="F21" s="11">
        <v>2018</v>
      </c>
      <c r="G21" s="10" t="s">
        <v>22</v>
      </c>
      <c r="H21" s="10" t="s">
        <v>33</v>
      </c>
      <c r="I21" s="12"/>
    </row>
    <row r="22" spans="1:9">
      <c r="A22" s="10">
        <v>9</v>
      </c>
      <c r="B22" s="10" t="s">
        <v>18</v>
      </c>
      <c r="C22" s="10" t="s">
        <v>19</v>
      </c>
      <c r="D22" s="10" t="s">
        <v>31</v>
      </c>
      <c r="E22" s="10" t="s">
        <v>35</v>
      </c>
      <c r="F22" s="11">
        <v>2018</v>
      </c>
      <c r="G22" s="10" t="s">
        <v>22</v>
      </c>
      <c r="H22" s="10" t="s">
        <v>33</v>
      </c>
      <c r="I22" s="12"/>
    </row>
    <row r="23" spans="1:9">
      <c r="A23" s="10">
        <v>10</v>
      </c>
      <c r="B23" s="10" t="s">
        <v>18</v>
      </c>
      <c r="C23" s="10" t="s">
        <v>19</v>
      </c>
      <c r="D23" s="10" t="s">
        <v>31</v>
      </c>
      <c r="E23" s="10" t="s">
        <v>36</v>
      </c>
      <c r="F23" s="11">
        <v>2018</v>
      </c>
      <c r="G23" s="10" t="s">
        <v>22</v>
      </c>
      <c r="H23" s="10" t="s">
        <v>33</v>
      </c>
      <c r="I23" s="12"/>
    </row>
    <row r="24" spans="1:9">
      <c r="A24" s="10">
        <v>11</v>
      </c>
      <c r="B24" s="10" t="s">
        <v>18</v>
      </c>
      <c r="C24" s="10" t="s">
        <v>19</v>
      </c>
      <c r="D24" s="10" t="s">
        <v>31</v>
      </c>
      <c r="E24" s="10" t="s">
        <v>37</v>
      </c>
      <c r="F24" s="11">
        <v>2011</v>
      </c>
      <c r="G24" s="10" t="s">
        <v>22</v>
      </c>
      <c r="H24" s="10" t="s">
        <v>38</v>
      </c>
      <c r="I24" s="12"/>
    </row>
    <row r="25" spans="1:9">
      <c r="A25" s="10">
        <v>12</v>
      </c>
      <c r="B25" s="10" t="s">
        <v>18</v>
      </c>
      <c r="C25" s="10" t="s">
        <v>19</v>
      </c>
      <c r="D25" s="10" t="s">
        <v>31</v>
      </c>
      <c r="E25" s="10" t="s">
        <v>39</v>
      </c>
      <c r="F25" s="11">
        <v>2011</v>
      </c>
      <c r="G25" s="10" t="s">
        <v>22</v>
      </c>
      <c r="H25" s="10" t="s">
        <v>38</v>
      </c>
      <c r="I25" s="12"/>
    </row>
    <row r="26" spans="1:9">
      <c r="A26" s="10">
        <v>13</v>
      </c>
      <c r="B26" s="10" t="s">
        <v>18</v>
      </c>
      <c r="C26" s="10" t="s">
        <v>19</v>
      </c>
      <c r="D26" s="10" t="s">
        <v>31</v>
      </c>
      <c r="E26" s="10" t="s">
        <v>40</v>
      </c>
      <c r="F26" s="11">
        <v>2011</v>
      </c>
      <c r="G26" s="10" t="s">
        <v>22</v>
      </c>
      <c r="H26" s="10" t="s">
        <v>38</v>
      </c>
      <c r="I26" s="12"/>
    </row>
    <row r="27" spans="1:9">
      <c r="A27" s="10">
        <v>14</v>
      </c>
      <c r="B27" s="10" t="s">
        <v>18</v>
      </c>
      <c r="C27" s="10" t="s">
        <v>19</v>
      </c>
      <c r="D27" s="10" t="s">
        <v>41</v>
      </c>
      <c r="E27" s="10" t="s">
        <v>42</v>
      </c>
      <c r="F27" s="11">
        <v>2009</v>
      </c>
      <c r="G27" s="10" t="s">
        <v>22</v>
      </c>
      <c r="H27" s="10" t="s">
        <v>43</v>
      </c>
      <c r="I27" s="12"/>
    </row>
    <row r="28" spans="1:9">
      <c r="A28" s="10">
        <v>15</v>
      </c>
      <c r="B28" s="10" t="s">
        <v>18</v>
      </c>
      <c r="C28" s="10" t="s">
        <v>19</v>
      </c>
      <c r="D28" s="10" t="s">
        <v>41</v>
      </c>
      <c r="E28" s="10" t="s">
        <v>44</v>
      </c>
      <c r="F28" s="11">
        <v>2010</v>
      </c>
      <c r="G28" s="10" t="s">
        <v>22</v>
      </c>
      <c r="H28" s="10" t="s">
        <v>45</v>
      </c>
      <c r="I28" s="12"/>
    </row>
    <row r="29" spans="1:9">
      <c r="A29" s="10">
        <v>16</v>
      </c>
      <c r="B29" s="10" t="s">
        <v>18</v>
      </c>
      <c r="C29" s="10" t="s">
        <v>19</v>
      </c>
      <c r="D29" s="10" t="s">
        <v>41</v>
      </c>
      <c r="E29" s="10" t="s">
        <v>46</v>
      </c>
      <c r="F29" s="11">
        <v>2010</v>
      </c>
      <c r="G29" s="10" t="s">
        <v>22</v>
      </c>
      <c r="H29" s="10" t="s">
        <v>45</v>
      </c>
      <c r="I29" s="12"/>
    </row>
    <row r="30" spans="1:9">
      <c r="A30" s="10">
        <v>17</v>
      </c>
      <c r="B30" s="10" t="s">
        <v>18</v>
      </c>
      <c r="C30" s="10" t="s">
        <v>19</v>
      </c>
      <c r="D30" s="10" t="s">
        <v>41</v>
      </c>
      <c r="E30" s="10" t="s">
        <v>47</v>
      </c>
      <c r="F30" s="11">
        <v>2009</v>
      </c>
      <c r="G30" s="10" t="s">
        <v>22</v>
      </c>
      <c r="H30" s="10" t="s">
        <v>33</v>
      </c>
      <c r="I30" s="12"/>
    </row>
    <row r="31" spans="1:9">
      <c r="A31" s="10">
        <v>18</v>
      </c>
      <c r="B31" s="10" t="s">
        <v>18</v>
      </c>
      <c r="C31" s="10" t="s">
        <v>19</v>
      </c>
      <c r="D31" s="10" t="s">
        <v>41</v>
      </c>
      <c r="E31" s="10" t="s">
        <v>48</v>
      </c>
      <c r="F31" s="11">
        <v>2009</v>
      </c>
      <c r="G31" s="10" t="s">
        <v>22</v>
      </c>
      <c r="H31" s="10" t="s">
        <v>33</v>
      </c>
      <c r="I31" s="12"/>
    </row>
    <row r="32" spans="1:9">
      <c r="A32" s="10">
        <v>19</v>
      </c>
      <c r="B32" s="10" t="s">
        <v>18</v>
      </c>
      <c r="C32" s="10" t="s">
        <v>19</v>
      </c>
      <c r="D32" s="10" t="s">
        <v>41</v>
      </c>
      <c r="E32" s="10" t="s">
        <v>49</v>
      </c>
      <c r="F32" s="11">
        <v>2009</v>
      </c>
      <c r="G32" s="10" t="s">
        <v>22</v>
      </c>
      <c r="H32" s="10" t="s">
        <v>33</v>
      </c>
      <c r="I32" s="12"/>
    </row>
    <row r="33" spans="1:9">
      <c r="A33" s="10">
        <v>20</v>
      </c>
      <c r="B33" s="10" t="s">
        <v>18</v>
      </c>
      <c r="C33" s="10" t="s">
        <v>19</v>
      </c>
      <c r="D33" s="10" t="s">
        <v>41</v>
      </c>
      <c r="E33" s="10" t="s">
        <v>50</v>
      </c>
      <c r="F33" s="11">
        <v>2009</v>
      </c>
      <c r="G33" s="10" t="s">
        <v>22</v>
      </c>
      <c r="H33" s="10" t="s">
        <v>51</v>
      </c>
      <c r="I33" s="12"/>
    </row>
    <row r="34" spans="1:9">
      <c r="A34" s="10">
        <v>21</v>
      </c>
      <c r="B34" s="10" t="s">
        <v>18</v>
      </c>
      <c r="C34" s="10" t="s">
        <v>19</v>
      </c>
      <c r="D34" s="10" t="s">
        <v>41</v>
      </c>
      <c r="E34" s="10" t="s">
        <v>52</v>
      </c>
      <c r="F34" s="11">
        <v>2007</v>
      </c>
      <c r="G34" s="10" t="s">
        <v>22</v>
      </c>
      <c r="H34" s="10" t="s">
        <v>38</v>
      </c>
      <c r="I34" s="12"/>
    </row>
    <row r="35" spans="1:9">
      <c r="A35" s="10">
        <v>22</v>
      </c>
      <c r="B35" s="10" t="s">
        <v>18</v>
      </c>
      <c r="C35" s="10" t="s">
        <v>19</v>
      </c>
      <c r="D35" s="10" t="s">
        <v>41</v>
      </c>
      <c r="E35" s="10" t="s">
        <v>53</v>
      </c>
      <c r="F35" s="11">
        <v>2007</v>
      </c>
      <c r="G35" s="10" t="s">
        <v>22</v>
      </c>
      <c r="H35" s="10" t="s">
        <v>54</v>
      </c>
      <c r="I35" s="12"/>
    </row>
    <row r="36" spans="1:9">
      <c r="A36" s="10">
        <v>23</v>
      </c>
      <c r="B36" s="10" t="s">
        <v>18</v>
      </c>
      <c r="C36" s="10" t="s">
        <v>19</v>
      </c>
      <c r="D36" s="10" t="s">
        <v>55</v>
      </c>
      <c r="E36" s="10" t="s">
        <v>56</v>
      </c>
      <c r="F36" s="11">
        <v>2018</v>
      </c>
      <c r="G36" s="10" t="s">
        <v>22</v>
      </c>
      <c r="H36" s="10" t="s">
        <v>57</v>
      </c>
      <c r="I36" s="12"/>
    </row>
    <row r="37" spans="1:9">
      <c r="A37" s="10">
        <v>24</v>
      </c>
      <c r="B37" s="10" t="s">
        <v>18</v>
      </c>
      <c r="C37" s="10" t="s">
        <v>19</v>
      </c>
      <c r="D37" s="10" t="s">
        <v>55</v>
      </c>
      <c r="E37" s="10" t="s">
        <v>58</v>
      </c>
      <c r="F37" s="11">
        <v>2018</v>
      </c>
      <c r="G37" s="10" t="s">
        <v>22</v>
      </c>
      <c r="H37" s="10" t="s">
        <v>57</v>
      </c>
      <c r="I37" s="12"/>
    </row>
    <row r="38" spans="1:9">
      <c r="A38" s="10">
        <v>25</v>
      </c>
      <c r="B38" s="10" t="s">
        <v>18</v>
      </c>
      <c r="C38" s="10" t="s">
        <v>19</v>
      </c>
      <c r="D38" s="10" t="s">
        <v>55</v>
      </c>
      <c r="E38" s="10" t="s">
        <v>59</v>
      </c>
      <c r="F38" s="11">
        <v>2018</v>
      </c>
      <c r="G38" s="10" t="s">
        <v>22</v>
      </c>
      <c r="H38" s="10" t="s">
        <v>57</v>
      </c>
      <c r="I38" s="12"/>
    </row>
    <row r="39" spans="1:9">
      <c r="A39" s="10">
        <v>26</v>
      </c>
      <c r="B39" s="10" t="s">
        <v>18</v>
      </c>
      <c r="C39" s="10" t="s">
        <v>19</v>
      </c>
      <c r="D39" s="10" t="s">
        <v>55</v>
      </c>
      <c r="E39" s="10" t="s">
        <v>60</v>
      </c>
      <c r="F39" s="11">
        <v>2018</v>
      </c>
      <c r="G39" s="10" t="s">
        <v>22</v>
      </c>
      <c r="H39" s="10" t="s">
        <v>57</v>
      </c>
      <c r="I39" s="12"/>
    </row>
    <row r="40" spans="1:9">
      <c r="A40" s="10">
        <v>27</v>
      </c>
      <c r="B40" s="10" t="s">
        <v>18</v>
      </c>
      <c r="C40" s="10" t="s">
        <v>19</v>
      </c>
      <c r="D40" s="10" t="s">
        <v>61</v>
      </c>
      <c r="E40" s="10" t="s">
        <v>62</v>
      </c>
      <c r="F40" s="11">
        <v>2018</v>
      </c>
      <c r="G40" s="10" t="s">
        <v>22</v>
      </c>
      <c r="H40" s="10" t="s">
        <v>57</v>
      </c>
      <c r="I40" s="12"/>
    </row>
    <row r="41" spans="1:9">
      <c r="A41" s="10">
        <v>28</v>
      </c>
      <c r="B41" s="10" t="s">
        <v>18</v>
      </c>
      <c r="C41" s="10" t="s">
        <v>19</v>
      </c>
      <c r="D41" s="10" t="s">
        <v>61</v>
      </c>
      <c r="E41" s="10" t="s">
        <v>63</v>
      </c>
      <c r="F41" s="11">
        <v>2018</v>
      </c>
      <c r="G41" s="10" t="s">
        <v>22</v>
      </c>
      <c r="H41" s="10" t="s">
        <v>57</v>
      </c>
      <c r="I41" s="12"/>
    </row>
    <row r="42" spans="1:9">
      <c r="A42" s="10">
        <v>29</v>
      </c>
      <c r="B42" s="13" t="s">
        <v>18</v>
      </c>
      <c r="C42" s="13" t="s">
        <v>64</v>
      </c>
      <c r="D42" s="13" t="s">
        <v>65</v>
      </c>
      <c r="E42" s="13" t="s">
        <v>66</v>
      </c>
      <c r="F42" s="14">
        <v>2018</v>
      </c>
      <c r="G42" s="13" t="s">
        <v>22</v>
      </c>
      <c r="H42" s="13" t="s">
        <v>57</v>
      </c>
      <c r="I42" s="15"/>
    </row>
    <row r="43" spans="1:9">
      <c r="A43" s="10">
        <v>30</v>
      </c>
      <c r="B43" s="13" t="s">
        <v>18</v>
      </c>
      <c r="C43" s="13" t="s">
        <v>64</v>
      </c>
      <c r="D43" s="13" t="s">
        <v>67</v>
      </c>
      <c r="E43" s="13" t="s">
        <v>68</v>
      </c>
      <c r="F43" s="14">
        <v>2004</v>
      </c>
      <c r="G43" s="13" t="s">
        <v>22</v>
      </c>
      <c r="H43" s="13" t="s">
        <v>26</v>
      </c>
      <c r="I43" s="15"/>
    </row>
    <row r="44" spans="1:9">
      <c r="A44" s="10">
        <v>31</v>
      </c>
      <c r="B44" s="13" t="s">
        <v>18</v>
      </c>
      <c r="C44" s="13" t="s">
        <v>64</v>
      </c>
      <c r="D44" s="13" t="s">
        <v>69</v>
      </c>
      <c r="E44" s="13" t="s">
        <v>70</v>
      </c>
      <c r="F44" s="14">
        <v>2007</v>
      </c>
      <c r="G44" s="13" t="s">
        <v>22</v>
      </c>
      <c r="H44" s="13" t="s">
        <v>71</v>
      </c>
      <c r="I44" s="15"/>
    </row>
    <row r="45" spans="1:9">
      <c r="A45" s="10">
        <v>32</v>
      </c>
      <c r="B45" s="13" t="s">
        <v>18</v>
      </c>
      <c r="C45" s="13" t="s">
        <v>64</v>
      </c>
      <c r="D45" s="13" t="s">
        <v>69</v>
      </c>
      <c r="E45" s="13" t="s">
        <v>72</v>
      </c>
      <c r="F45" s="14">
        <v>2010</v>
      </c>
      <c r="G45" s="13" t="s">
        <v>22</v>
      </c>
      <c r="H45" s="13" t="s">
        <v>33</v>
      </c>
      <c r="I45" s="15"/>
    </row>
    <row r="46" spans="1:9">
      <c r="A46" s="10">
        <v>33</v>
      </c>
      <c r="B46" s="13" t="s">
        <v>18</v>
      </c>
      <c r="C46" s="13" t="s">
        <v>73</v>
      </c>
      <c r="D46" s="13" t="s">
        <v>74</v>
      </c>
      <c r="E46" s="13" t="s">
        <v>70</v>
      </c>
      <c r="F46" s="14">
        <v>2007</v>
      </c>
      <c r="G46" s="13" t="s">
        <v>22</v>
      </c>
      <c r="H46" s="13" t="s">
        <v>71</v>
      </c>
      <c r="I46" s="15"/>
    </row>
    <row r="47" spans="1:9">
      <c r="A47" s="10">
        <v>34</v>
      </c>
      <c r="B47" s="13" t="s">
        <v>18</v>
      </c>
      <c r="C47" s="13" t="s">
        <v>75</v>
      </c>
      <c r="D47" s="13" t="s">
        <v>76</v>
      </c>
      <c r="E47" s="13" t="s">
        <v>70</v>
      </c>
      <c r="F47" s="14">
        <v>2007</v>
      </c>
      <c r="G47" s="13" t="s">
        <v>22</v>
      </c>
      <c r="H47" s="13" t="s">
        <v>71</v>
      </c>
      <c r="I47" s="15"/>
    </row>
    <row r="48" spans="1:9">
      <c r="A48" s="10">
        <v>35</v>
      </c>
      <c r="B48" s="13" t="s">
        <v>18</v>
      </c>
      <c r="C48" s="13" t="s">
        <v>19</v>
      </c>
      <c r="D48" s="13" t="s">
        <v>77</v>
      </c>
      <c r="E48" s="13" t="s">
        <v>70</v>
      </c>
      <c r="F48" s="14">
        <v>2007</v>
      </c>
      <c r="G48" s="13" t="s">
        <v>22</v>
      </c>
      <c r="H48" s="13" t="s">
        <v>71</v>
      </c>
      <c r="I48" s="15"/>
    </row>
    <row r="49" spans="1:9">
      <c r="A49" s="10">
        <v>36</v>
      </c>
      <c r="B49" s="13" t="s">
        <v>18</v>
      </c>
      <c r="C49" s="13" t="s">
        <v>19</v>
      </c>
      <c r="D49" s="13" t="s">
        <v>77</v>
      </c>
      <c r="E49" s="13" t="s">
        <v>70</v>
      </c>
      <c r="F49" s="14">
        <v>2007</v>
      </c>
      <c r="G49" s="13" t="s">
        <v>22</v>
      </c>
      <c r="H49" s="13" t="s">
        <v>71</v>
      </c>
      <c r="I49" s="15"/>
    </row>
    <row r="50" spans="1:9">
      <c r="A50" s="10">
        <v>37</v>
      </c>
      <c r="B50" s="13" t="s">
        <v>18</v>
      </c>
      <c r="C50" s="13" t="s">
        <v>19</v>
      </c>
      <c r="D50" s="13" t="s">
        <v>77</v>
      </c>
      <c r="E50" s="13" t="s">
        <v>70</v>
      </c>
      <c r="F50" s="14">
        <v>2007</v>
      </c>
      <c r="G50" s="13" t="s">
        <v>22</v>
      </c>
      <c r="H50" s="13" t="s">
        <v>71</v>
      </c>
      <c r="I50" s="15"/>
    </row>
    <row r="51" spans="1:9">
      <c r="A51" s="10">
        <v>38</v>
      </c>
      <c r="B51" s="13" t="s">
        <v>18</v>
      </c>
      <c r="C51" s="13" t="s">
        <v>19</v>
      </c>
      <c r="D51" s="13" t="s">
        <v>77</v>
      </c>
      <c r="E51" s="13" t="s">
        <v>70</v>
      </c>
      <c r="F51" s="14">
        <v>2007</v>
      </c>
      <c r="G51" s="13" t="s">
        <v>22</v>
      </c>
      <c r="H51" s="13" t="s">
        <v>71</v>
      </c>
      <c r="I51" s="15"/>
    </row>
    <row r="52" spans="1:9">
      <c r="A52" s="10">
        <v>39</v>
      </c>
      <c r="B52" s="13" t="s">
        <v>18</v>
      </c>
      <c r="C52" s="13" t="s">
        <v>19</v>
      </c>
      <c r="D52" s="13" t="s">
        <v>77</v>
      </c>
      <c r="E52" s="13" t="s">
        <v>70</v>
      </c>
      <c r="F52" s="14">
        <v>2007</v>
      </c>
      <c r="G52" s="13" t="s">
        <v>22</v>
      </c>
      <c r="H52" s="13" t="s">
        <v>71</v>
      </c>
      <c r="I52" s="15"/>
    </row>
    <row r="53" spans="1:9">
      <c r="A53" s="10">
        <v>40</v>
      </c>
      <c r="B53" s="13" t="s">
        <v>18</v>
      </c>
      <c r="C53" s="13" t="s">
        <v>19</v>
      </c>
      <c r="D53" s="13" t="s">
        <v>78</v>
      </c>
      <c r="E53" s="13" t="s">
        <v>70</v>
      </c>
      <c r="F53" s="14">
        <v>2007</v>
      </c>
      <c r="G53" s="13" t="s">
        <v>22</v>
      </c>
      <c r="H53" s="13" t="s">
        <v>71</v>
      </c>
      <c r="I53" s="15"/>
    </row>
    <row r="54" spans="1:9">
      <c r="A54" s="10">
        <v>41</v>
      </c>
      <c r="B54" s="13" t="s">
        <v>18</v>
      </c>
      <c r="C54" s="13" t="s">
        <v>79</v>
      </c>
      <c r="D54" s="13" t="s">
        <v>80</v>
      </c>
      <c r="E54" s="13" t="s">
        <v>70</v>
      </c>
      <c r="F54" s="14">
        <v>2007</v>
      </c>
      <c r="G54" s="13" t="s">
        <v>22</v>
      </c>
      <c r="H54" s="13" t="s">
        <v>71</v>
      </c>
      <c r="I54" s="15"/>
    </row>
    <row r="55" spans="1:9">
      <c r="A55" s="10">
        <v>42</v>
      </c>
      <c r="B55" s="13" t="s">
        <v>18</v>
      </c>
      <c r="C55" s="13" t="s">
        <v>79</v>
      </c>
      <c r="D55" s="13" t="s">
        <v>80</v>
      </c>
      <c r="E55" s="13" t="s">
        <v>70</v>
      </c>
      <c r="F55" s="14">
        <v>2007</v>
      </c>
      <c r="G55" s="13" t="s">
        <v>22</v>
      </c>
      <c r="H55" s="13" t="s">
        <v>71</v>
      </c>
      <c r="I55" s="15"/>
    </row>
    <row r="56" spans="1:9">
      <c r="A56" s="10">
        <v>43</v>
      </c>
      <c r="B56" s="13" t="s">
        <v>18</v>
      </c>
      <c r="C56" s="13" t="s">
        <v>81</v>
      </c>
      <c r="D56" s="13" t="s">
        <v>82</v>
      </c>
      <c r="E56" s="13" t="s">
        <v>83</v>
      </c>
      <c r="F56" s="14">
        <v>2009</v>
      </c>
      <c r="G56" s="13" t="s">
        <v>22</v>
      </c>
      <c r="H56" s="13" t="s">
        <v>84</v>
      </c>
      <c r="I56" s="15"/>
    </row>
    <row r="57" spans="1:9">
      <c r="A57" s="10">
        <v>44</v>
      </c>
      <c r="B57" s="13" t="s">
        <v>18</v>
      </c>
      <c r="C57" s="13" t="s">
        <v>85</v>
      </c>
      <c r="D57" s="13" t="s">
        <v>86</v>
      </c>
      <c r="E57" s="13" t="s">
        <v>70</v>
      </c>
      <c r="F57" s="14">
        <v>2007</v>
      </c>
      <c r="G57" s="13" t="s">
        <v>22</v>
      </c>
      <c r="H57" s="13" t="s">
        <v>71</v>
      </c>
      <c r="I57" s="15"/>
    </row>
    <row r="60" spans="1:9" ht="15">
      <c r="A60" s="28" t="s">
        <v>208</v>
      </c>
      <c r="B60" s="28"/>
      <c r="C60" s="28"/>
      <c r="D60" s="28"/>
      <c r="E60" s="28"/>
      <c r="F60" s="28"/>
      <c r="G60" s="28"/>
      <c r="H60" s="28"/>
      <c r="I60" s="28"/>
    </row>
    <row r="62" spans="1:9" ht="45">
      <c r="A62" s="8" t="s">
        <v>0</v>
      </c>
      <c r="B62" s="9" t="s">
        <v>12</v>
      </c>
      <c r="C62" s="9" t="s">
        <v>13</v>
      </c>
      <c r="D62" s="9" t="s">
        <v>14</v>
      </c>
      <c r="E62" s="9" t="s">
        <v>15</v>
      </c>
      <c r="F62" s="9" t="s">
        <v>16</v>
      </c>
      <c r="G62" s="9" t="s">
        <v>2</v>
      </c>
      <c r="H62" s="9" t="s">
        <v>17</v>
      </c>
      <c r="I62" s="9" t="s">
        <v>6</v>
      </c>
    </row>
    <row r="63" spans="1:9">
      <c r="A63" s="10">
        <v>1</v>
      </c>
      <c r="B63" s="10" t="s">
        <v>18</v>
      </c>
      <c r="C63" s="10" t="s">
        <v>19</v>
      </c>
      <c r="D63" s="10" t="s">
        <v>87</v>
      </c>
      <c r="E63" s="10" t="s">
        <v>88</v>
      </c>
      <c r="F63" s="11">
        <v>2014</v>
      </c>
      <c r="G63" s="10" t="s">
        <v>89</v>
      </c>
      <c r="H63" s="10" t="s">
        <v>38</v>
      </c>
      <c r="I63" s="12"/>
    </row>
    <row r="64" spans="1:9">
      <c r="A64" s="10">
        <v>2</v>
      </c>
      <c r="B64" s="10" t="s">
        <v>18</v>
      </c>
      <c r="C64" s="10" t="s">
        <v>19</v>
      </c>
      <c r="D64" s="10" t="s">
        <v>87</v>
      </c>
      <c r="E64" s="10" t="s">
        <v>90</v>
      </c>
      <c r="F64" s="11">
        <v>2014</v>
      </c>
      <c r="G64" s="10" t="s">
        <v>89</v>
      </c>
      <c r="H64" s="10" t="s">
        <v>38</v>
      </c>
      <c r="I64" s="12"/>
    </row>
    <row r="65" spans="1:9">
      <c r="A65" s="10">
        <v>3</v>
      </c>
      <c r="B65" s="10" t="s">
        <v>18</v>
      </c>
      <c r="C65" s="10" t="s">
        <v>91</v>
      </c>
      <c r="D65" s="10" t="s">
        <v>87</v>
      </c>
      <c r="E65" s="10" t="s">
        <v>92</v>
      </c>
      <c r="F65" s="11">
        <v>2017</v>
      </c>
      <c r="G65" s="10" t="s">
        <v>89</v>
      </c>
      <c r="H65" s="10" t="s">
        <v>11</v>
      </c>
      <c r="I65" s="12"/>
    </row>
    <row r="66" spans="1:9">
      <c r="A66" s="10">
        <v>4</v>
      </c>
      <c r="B66" s="10" t="s">
        <v>18</v>
      </c>
      <c r="C66" s="10" t="s">
        <v>91</v>
      </c>
      <c r="D66" s="10" t="s">
        <v>87</v>
      </c>
      <c r="E66" s="10" t="s">
        <v>93</v>
      </c>
      <c r="F66" s="11">
        <v>2017</v>
      </c>
      <c r="G66" s="10" t="s">
        <v>89</v>
      </c>
      <c r="H66" s="10" t="s">
        <v>11</v>
      </c>
      <c r="I66" s="12"/>
    </row>
    <row r="67" spans="1:9">
      <c r="A67" s="10">
        <v>5</v>
      </c>
      <c r="B67" s="10" t="s">
        <v>18</v>
      </c>
      <c r="C67" s="10" t="s">
        <v>94</v>
      </c>
      <c r="D67" s="10" t="s">
        <v>95</v>
      </c>
      <c r="E67" s="10" t="s">
        <v>96</v>
      </c>
      <c r="F67" s="11">
        <v>2017</v>
      </c>
      <c r="G67" s="10" t="s">
        <v>89</v>
      </c>
      <c r="H67" s="10" t="s">
        <v>11</v>
      </c>
      <c r="I67" s="12"/>
    </row>
    <row r="68" spans="1:9">
      <c r="A68" s="10">
        <v>6</v>
      </c>
      <c r="B68" s="10" t="s">
        <v>18</v>
      </c>
      <c r="C68" s="10" t="s">
        <v>94</v>
      </c>
      <c r="D68" s="10" t="s">
        <v>97</v>
      </c>
      <c r="E68" s="10" t="s">
        <v>98</v>
      </c>
      <c r="F68" s="11">
        <v>2018</v>
      </c>
      <c r="G68" s="10" t="s">
        <v>89</v>
      </c>
      <c r="H68" s="10" t="s">
        <v>11</v>
      </c>
      <c r="I68" s="12"/>
    </row>
    <row r="69" spans="1:9">
      <c r="A69" s="10">
        <v>7</v>
      </c>
      <c r="B69" s="10" t="s">
        <v>18</v>
      </c>
      <c r="C69" s="10" t="s">
        <v>94</v>
      </c>
      <c r="D69" s="10" t="s">
        <v>97</v>
      </c>
      <c r="E69" s="10" t="s">
        <v>99</v>
      </c>
      <c r="F69" s="11">
        <v>2018</v>
      </c>
      <c r="G69" s="10" t="s">
        <v>89</v>
      </c>
      <c r="H69" s="10" t="s">
        <v>11</v>
      </c>
      <c r="I69" s="12"/>
    </row>
    <row r="70" spans="1:9">
      <c r="A70" s="10">
        <v>8</v>
      </c>
      <c r="B70" s="10" t="s">
        <v>18</v>
      </c>
      <c r="C70" s="10" t="s">
        <v>94</v>
      </c>
      <c r="D70" s="10" t="s">
        <v>97</v>
      </c>
      <c r="E70" s="10" t="s">
        <v>100</v>
      </c>
      <c r="F70" s="11">
        <v>2018</v>
      </c>
      <c r="G70" s="10" t="s">
        <v>89</v>
      </c>
      <c r="H70" s="10" t="s">
        <v>11</v>
      </c>
      <c r="I70" s="12"/>
    </row>
    <row r="71" spans="1:9">
      <c r="A71" s="10">
        <v>9</v>
      </c>
      <c r="B71" s="10" t="s">
        <v>18</v>
      </c>
      <c r="C71" s="10" t="s">
        <v>94</v>
      </c>
      <c r="D71" s="10" t="s">
        <v>97</v>
      </c>
      <c r="E71" s="10" t="s">
        <v>101</v>
      </c>
      <c r="F71" s="11">
        <v>2018</v>
      </c>
      <c r="G71" s="10" t="s">
        <v>89</v>
      </c>
      <c r="H71" s="10" t="s">
        <v>11</v>
      </c>
      <c r="I71" s="12"/>
    </row>
    <row r="72" spans="1:9">
      <c r="A72" s="10">
        <v>10</v>
      </c>
      <c r="B72" s="10" t="str">
        <f t="shared" ref="B72:B74" si="0">"12 mies."</f>
        <v>12 mies.</v>
      </c>
      <c r="C72" s="10" t="str">
        <f>"Monitor"</f>
        <v>Monitor</v>
      </c>
      <c r="D72" s="10" t="str">
        <f>"Spot Vital Sings LXi"</f>
        <v>Spot Vital Sings LXi</v>
      </c>
      <c r="E72" s="10" t="str">
        <f>"20100603890"</f>
        <v>20100603890</v>
      </c>
      <c r="F72" s="11">
        <v>2013</v>
      </c>
      <c r="G72" s="10" t="str">
        <f>"Welch Allyn"</f>
        <v>Welch Allyn</v>
      </c>
      <c r="H72" s="10" t="str">
        <f>"Oddział Położniczy"</f>
        <v>Oddział Położniczy</v>
      </c>
      <c r="I72" s="12"/>
    </row>
    <row r="73" spans="1:9">
      <c r="A73" s="10">
        <v>11</v>
      </c>
      <c r="B73" s="10" t="str">
        <f t="shared" si="0"/>
        <v>12 mies.</v>
      </c>
      <c r="C73" s="10" t="str">
        <f>"Monitor"</f>
        <v>Monitor</v>
      </c>
      <c r="D73" s="10" t="str">
        <f>"Spot Vital Sings LXi"</f>
        <v>Spot Vital Sings LXi</v>
      </c>
      <c r="E73" s="10" t="str">
        <f>"20100804981"</f>
        <v>20100804981</v>
      </c>
      <c r="F73" s="11">
        <v>2013</v>
      </c>
      <c r="G73" s="10" t="str">
        <f>"Welch Allyn"</f>
        <v>Welch Allyn</v>
      </c>
      <c r="H73" s="10" t="str">
        <f>"Oddział Transplantologii"</f>
        <v>Oddział Transplantologii</v>
      </c>
      <c r="I73" s="12"/>
    </row>
    <row r="74" spans="1:9">
      <c r="A74" s="10">
        <v>12</v>
      </c>
      <c r="B74" s="10" t="str">
        <f t="shared" si="0"/>
        <v>12 mies.</v>
      </c>
      <c r="C74" s="10" t="str">
        <f>"Aparat ekg"</f>
        <v>Aparat ekg</v>
      </c>
      <c r="D74" s="10" t="str">
        <f>"CP50AP-4PL2"</f>
        <v>CP50AP-4PL2</v>
      </c>
      <c r="E74" s="10" t="str">
        <f>"109203333017"</f>
        <v>109203333017</v>
      </c>
      <c r="F74" s="11">
        <v>2017</v>
      </c>
      <c r="G74" s="10" t="str">
        <f t="shared" ref="G74" si="1">"Welch Allyn"</f>
        <v>Welch Allyn</v>
      </c>
      <c r="H74" s="10" t="str">
        <f>"Szpitalny Oddział Ratunkowy"</f>
        <v>Szpitalny Oddział Ratunkowy</v>
      </c>
      <c r="I74" s="12"/>
    </row>
    <row r="77" spans="1:9" ht="15">
      <c r="A77" s="28" t="s">
        <v>209</v>
      </c>
      <c r="B77" s="28"/>
      <c r="C77" s="28"/>
      <c r="D77" s="28"/>
      <c r="E77" s="28"/>
      <c r="F77" s="28"/>
      <c r="G77" s="28"/>
      <c r="H77" s="28"/>
      <c r="I77" s="28"/>
    </row>
    <row r="79" spans="1:9" ht="45">
      <c r="A79" s="8" t="s">
        <v>0</v>
      </c>
      <c r="B79" s="9" t="s">
        <v>12</v>
      </c>
      <c r="C79" s="9" t="s">
        <v>13</v>
      </c>
      <c r="D79" s="9" t="s">
        <v>14</v>
      </c>
      <c r="E79" s="9" t="s">
        <v>15</v>
      </c>
      <c r="F79" s="9" t="s">
        <v>16</v>
      </c>
      <c r="G79" s="9" t="s">
        <v>2</v>
      </c>
      <c r="H79" s="9" t="s">
        <v>17</v>
      </c>
      <c r="I79" s="9" t="s">
        <v>6</v>
      </c>
    </row>
    <row r="80" spans="1:9">
      <c r="A80" s="10">
        <v>1</v>
      </c>
      <c r="B80" s="13" t="s">
        <v>18</v>
      </c>
      <c r="C80" s="13" t="s">
        <v>64</v>
      </c>
      <c r="D80" s="13" t="s">
        <v>102</v>
      </c>
      <c r="E80" s="13" t="s">
        <v>70</v>
      </c>
      <c r="F80" s="14">
        <v>2010</v>
      </c>
      <c r="G80" s="13" t="s">
        <v>103</v>
      </c>
      <c r="H80" s="13" t="s">
        <v>57</v>
      </c>
      <c r="I80" s="15"/>
    </row>
    <row r="81" spans="1:9" ht="28.5">
      <c r="A81" s="10">
        <v>2</v>
      </c>
      <c r="B81" s="13" t="s">
        <v>18</v>
      </c>
      <c r="C81" s="13" t="s">
        <v>104</v>
      </c>
      <c r="D81" s="13" t="s">
        <v>105</v>
      </c>
      <c r="E81" s="13" t="s">
        <v>106</v>
      </c>
      <c r="F81" s="14">
        <v>1997</v>
      </c>
      <c r="G81" s="17" t="s">
        <v>110</v>
      </c>
      <c r="H81" s="16" t="s">
        <v>107</v>
      </c>
      <c r="I81" s="15"/>
    </row>
    <row r="82" spans="1:9" ht="28.5">
      <c r="A82" s="10">
        <v>3</v>
      </c>
      <c r="B82" s="13" t="s">
        <v>18</v>
      </c>
      <c r="C82" s="13" t="s">
        <v>104</v>
      </c>
      <c r="D82" s="13" t="s">
        <v>108</v>
      </c>
      <c r="E82" s="13" t="s">
        <v>109</v>
      </c>
      <c r="F82" s="14">
        <v>2016</v>
      </c>
      <c r="G82" s="17" t="s">
        <v>110</v>
      </c>
      <c r="H82" s="16" t="s">
        <v>107</v>
      </c>
      <c r="I82" s="15"/>
    </row>
    <row r="83" spans="1:9">
      <c r="A83" s="10">
        <v>4</v>
      </c>
      <c r="B83" s="13" t="str">
        <f>"12 mies."</f>
        <v>12 mies.</v>
      </c>
      <c r="C83" s="13" t="str">
        <f>"Aparat ekg"</f>
        <v>Aparat ekg</v>
      </c>
      <c r="D83" s="13" t="str">
        <f>"Aspel AsCard Mr Grey"</f>
        <v>Aspel AsCard Mr Grey</v>
      </c>
      <c r="E83" s="13" t="str">
        <f>"109/10"</f>
        <v>109/10</v>
      </c>
      <c r="F83" s="14">
        <v>2010</v>
      </c>
      <c r="G83" s="13" t="str">
        <f t="shared" ref="G83:G88" si="2">"Aspel S.A."</f>
        <v>Aspel S.A.</v>
      </c>
      <c r="H83" s="13" t="str">
        <f>"Odział Udarowy"</f>
        <v>Odział Udarowy</v>
      </c>
      <c r="I83" s="15"/>
    </row>
    <row r="84" spans="1:9">
      <c r="A84" s="10">
        <v>5</v>
      </c>
      <c r="B84" s="13" t="str">
        <f t="shared" ref="B84:B88" si="3">"12 mies."</f>
        <v>12 mies.</v>
      </c>
      <c r="C84" s="13" t="str">
        <f>"Aparat ekg"</f>
        <v>Aparat ekg</v>
      </c>
      <c r="D84" s="13" t="str">
        <f>"Mr Gold"</f>
        <v>Mr Gold</v>
      </c>
      <c r="E84" s="13" t="str">
        <f>"34/07"</f>
        <v>34/07</v>
      </c>
      <c r="F84" s="14">
        <v>2007</v>
      </c>
      <c r="G84" s="13" t="str">
        <f t="shared" si="2"/>
        <v>Aspel S.A.</v>
      </c>
      <c r="H84" s="16" t="str">
        <f>"Oddział Kardiologiczno Internistyczny"</f>
        <v>Oddział Kardiologiczno Internistyczny</v>
      </c>
      <c r="I84" s="15"/>
    </row>
    <row r="85" spans="1:9" ht="28.5">
      <c r="A85" s="10">
        <v>6</v>
      </c>
      <c r="B85" s="13" t="str">
        <f t="shared" si="3"/>
        <v>12 mies.</v>
      </c>
      <c r="C85" s="13" t="str">
        <f>"Zestaw do rehabilitacji kardiologicznej"</f>
        <v>Zestaw do rehabilitacji kardiologicznej</v>
      </c>
      <c r="D85" s="13" t="str">
        <f>"AsTER Beta System"</f>
        <v>AsTER Beta System</v>
      </c>
      <c r="E85" s="13" t="str">
        <f>"067"</f>
        <v>067</v>
      </c>
      <c r="F85" s="14">
        <v>2016</v>
      </c>
      <c r="G85" s="13" t="str">
        <f t="shared" si="2"/>
        <v>Aspel S.A.</v>
      </c>
      <c r="H85" s="16" t="str">
        <f>"Filia Nr 3 - Oddział Rehabilitacji Kardiologicznej"</f>
        <v>Filia Nr 3 - Oddział Rehabilitacji Kardiologicznej</v>
      </c>
      <c r="I85" s="15"/>
    </row>
    <row r="86" spans="1:9" ht="28.5">
      <c r="A86" s="10">
        <v>7</v>
      </c>
      <c r="B86" s="13" t="str">
        <f t="shared" si="3"/>
        <v>12 mies.</v>
      </c>
      <c r="C86" s="13" t="str">
        <f>"Zestaw do rehabilitacji kardiologicznej"</f>
        <v>Zestaw do rehabilitacji kardiologicznej</v>
      </c>
      <c r="D86" s="13" t="str">
        <f>"CardioTESTBETA System"</f>
        <v>CardioTESTBETA System</v>
      </c>
      <c r="E86" s="13" t="str">
        <f>"106"</f>
        <v>106</v>
      </c>
      <c r="F86" s="14">
        <v>2016</v>
      </c>
      <c r="G86" s="13" t="str">
        <f t="shared" si="2"/>
        <v>Aspel S.A.</v>
      </c>
      <c r="H86" s="16" t="str">
        <f>"Filia Nr 3 - Oddział Rehabilitacji Kardiologicznej"</f>
        <v>Filia Nr 3 - Oddział Rehabilitacji Kardiologicznej</v>
      </c>
      <c r="I86" s="15"/>
    </row>
    <row r="87" spans="1:9" ht="28.5">
      <c r="A87" s="10">
        <v>8</v>
      </c>
      <c r="B87" s="13" t="str">
        <f t="shared" si="3"/>
        <v>12 mies.</v>
      </c>
      <c r="C87" s="13" t="str">
        <f>"Zestaw do rehabilitacji kardiologicznej"</f>
        <v>Zestaw do rehabilitacji kardiologicznej</v>
      </c>
      <c r="D87" s="13" t="str">
        <f>"CardioTESTBETA System"</f>
        <v>CardioTESTBETA System</v>
      </c>
      <c r="E87" s="13" t="str">
        <f>"105"</f>
        <v>105</v>
      </c>
      <c r="F87" s="14">
        <v>2016</v>
      </c>
      <c r="G87" s="13" t="str">
        <f t="shared" si="2"/>
        <v>Aspel S.A.</v>
      </c>
      <c r="H87" s="16" t="str">
        <f>"Filia Nr 3 - Oddział Rehabilitacji Kardiologicznej"</f>
        <v>Filia Nr 3 - Oddział Rehabilitacji Kardiologicznej</v>
      </c>
      <c r="I87" s="15"/>
    </row>
    <row r="88" spans="1:9" ht="28.5">
      <c r="A88" s="10">
        <v>9</v>
      </c>
      <c r="B88" s="13" t="str">
        <f t="shared" si="3"/>
        <v>12 mies.</v>
      </c>
      <c r="C88" s="13" t="str">
        <f>"Zestaw holterowski"</f>
        <v>Zestaw holterowski</v>
      </c>
      <c r="D88" s="13" t="str">
        <f>"Holcard24W"</f>
        <v>Holcard24W</v>
      </c>
      <c r="E88" s="13" t="str">
        <f>"brak"</f>
        <v>brak</v>
      </c>
      <c r="F88" s="14">
        <v>2004</v>
      </c>
      <c r="G88" s="13" t="str">
        <f t="shared" si="2"/>
        <v>Aspel S.A.</v>
      </c>
      <c r="H88" s="16" t="str">
        <f>"Filia Nr 3 - Oddział Rehabilitacji Kardiologicznej"</f>
        <v>Filia Nr 3 - Oddział Rehabilitacji Kardiologicznej</v>
      </c>
      <c r="I88" s="15"/>
    </row>
    <row r="91" spans="1:9" ht="15">
      <c r="A91" s="29" t="s">
        <v>210</v>
      </c>
      <c r="B91" s="29"/>
      <c r="C91" s="29"/>
      <c r="D91" s="29"/>
      <c r="E91" s="29"/>
      <c r="F91" s="29"/>
      <c r="G91" s="29"/>
      <c r="H91" s="29"/>
      <c r="I91" s="29"/>
    </row>
    <row r="93" spans="1:9" ht="45">
      <c r="A93" s="8" t="s">
        <v>0</v>
      </c>
      <c r="B93" s="9" t="s">
        <v>12</v>
      </c>
      <c r="C93" s="9" t="s">
        <v>13</v>
      </c>
      <c r="D93" s="9" t="s">
        <v>14</v>
      </c>
      <c r="E93" s="9" t="s">
        <v>15</v>
      </c>
      <c r="F93" s="9" t="s">
        <v>16</v>
      </c>
      <c r="G93" s="9" t="s">
        <v>2</v>
      </c>
      <c r="H93" s="9" t="s">
        <v>17</v>
      </c>
      <c r="I93" s="9" t="s">
        <v>6</v>
      </c>
    </row>
    <row r="94" spans="1:9">
      <c r="A94" s="10">
        <v>1</v>
      </c>
      <c r="B94" s="10" t="s">
        <v>18</v>
      </c>
      <c r="C94" s="10" t="s">
        <v>111</v>
      </c>
      <c r="D94" s="10" t="s">
        <v>112</v>
      </c>
      <c r="E94" s="10" t="s">
        <v>113</v>
      </c>
      <c r="F94" s="11">
        <v>2017</v>
      </c>
      <c r="G94" s="10" t="s">
        <v>114</v>
      </c>
      <c r="H94" s="10" t="s">
        <v>11</v>
      </c>
      <c r="I94" s="10"/>
    </row>
    <row r="97" spans="1:9" ht="15">
      <c r="A97" s="28" t="s">
        <v>211</v>
      </c>
      <c r="B97" s="28"/>
      <c r="C97" s="28"/>
      <c r="D97" s="28"/>
      <c r="E97" s="28"/>
      <c r="F97" s="28"/>
      <c r="G97" s="28"/>
      <c r="H97" s="28"/>
      <c r="I97" s="28"/>
    </row>
    <row r="99" spans="1:9" ht="45">
      <c r="A99" s="8" t="s">
        <v>0</v>
      </c>
      <c r="B99" s="9" t="s">
        <v>12</v>
      </c>
      <c r="C99" s="9" t="s">
        <v>13</v>
      </c>
      <c r="D99" s="9" t="s">
        <v>14</v>
      </c>
      <c r="E99" s="9" t="s">
        <v>15</v>
      </c>
      <c r="F99" s="9" t="s">
        <v>16</v>
      </c>
      <c r="G99" s="9" t="s">
        <v>2</v>
      </c>
      <c r="H99" s="9" t="s">
        <v>17</v>
      </c>
      <c r="I99" s="9" t="s">
        <v>6</v>
      </c>
    </row>
    <row r="100" spans="1:9">
      <c r="A100" s="10">
        <v>1</v>
      </c>
      <c r="B100" s="10" t="s">
        <v>18</v>
      </c>
      <c r="C100" s="10" t="s">
        <v>119</v>
      </c>
      <c r="D100" s="10" t="s">
        <v>120</v>
      </c>
      <c r="E100" s="10" t="s">
        <v>121</v>
      </c>
      <c r="F100" s="11">
        <v>2001</v>
      </c>
      <c r="G100" s="10" t="s">
        <v>122</v>
      </c>
      <c r="H100" s="10" t="s">
        <v>123</v>
      </c>
      <c r="I100" s="10"/>
    </row>
    <row r="103" spans="1:9" ht="15">
      <c r="A103" s="28" t="s">
        <v>212</v>
      </c>
      <c r="B103" s="28"/>
      <c r="C103" s="28"/>
      <c r="D103" s="28"/>
      <c r="E103" s="28"/>
      <c r="F103" s="28"/>
      <c r="G103" s="28"/>
      <c r="H103" s="28"/>
      <c r="I103" s="28"/>
    </row>
    <row r="105" spans="1:9" ht="45">
      <c r="A105" s="8" t="s">
        <v>0</v>
      </c>
      <c r="B105" s="9" t="s">
        <v>12</v>
      </c>
      <c r="C105" s="9" t="s">
        <v>13</v>
      </c>
      <c r="D105" s="9" t="s">
        <v>14</v>
      </c>
      <c r="E105" s="9" t="s">
        <v>15</v>
      </c>
      <c r="F105" s="9" t="s">
        <v>16</v>
      </c>
      <c r="G105" s="9" t="s">
        <v>2</v>
      </c>
      <c r="H105" s="9" t="s">
        <v>17</v>
      </c>
      <c r="I105" s="9" t="s">
        <v>6</v>
      </c>
    </row>
    <row r="106" spans="1:9">
      <c r="A106" s="10">
        <v>1</v>
      </c>
      <c r="B106" s="10" t="s">
        <v>18</v>
      </c>
      <c r="C106" s="10" t="s">
        <v>124</v>
      </c>
      <c r="D106" s="10" t="s">
        <v>125</v>
      </c>
      <c r="E106" s="10" t="s">
        <v>126</v>
      </c>
      <c r="F106" s="11">
        <v>2019</v>
      </c>
      <c r="G106" s="19" t="s">
        <v>127</v>
      </c>
      <c r="H106" s="10" t="s">
        <v>128</v>
      </c>
      <c r="I106" s="10"/>
    </row>
    <row r="109" spans="1:9" ht="15">
      <c r="A109" s="28" t="s">
        <v>213</v>
      </c>
      <c r="B109" s="28"/>
      <c r="C109" s="28"/>
      <c r="D109" s="28"/>
      <c r="E109" s="28"/>
      <c r="F109" s="28"/>
      <c r="G109" s="28"/>
      <c r="H109" s="28"/>
      <c r="I109" s="28"/>
    </row>
    <row r="111" spans="1:9" ht="45">
      <c r="A111" s="8" t="s">
        <v>0</v>
      </c>
      <c r="B111" s="9" t="s">
        <v>12</v>
      </c>
      <c r="C111" s="9" t="s">
        <v>13</v>
      </c>
      <c r="D111" s="9" t="s">
        <v>14</v>
      </c>
      <c r="E111" s="9" t="s">
        <v>15</v>
      </c>
      <c r="F111" s="9" t="s">
        <v>16</v>
      </c>
      <c r="G111" s="9" t="s">
        <v>2</v>
      </c>
      <c r="H111" s="9" t="s">
        <v>17</v>
      </c>
      <c r="I111" s="9" t="s">
        <v>6</v>
      </c>
    </row>
    <row r="112" spans="1:9">
      <c r="A112" s="10">
        <v>1</v>
      </c>
      <c r="B112" s="10" t="s">
        <v>18</v>
      </c>
      <c r="C112" s="10" t="s">
        <v>129</v>
      </c>
      <c r="D112" s="10" t="s">
        <v>130</v>
      </c>
      <c r="E112" s="10" t="s">
        <v>131</v>
      </c>
      <c r="F112" s="11">
        <v>2009</v>
      </c>
      <c r="G112" s="19" t="s">
        <v>132</v>
      </c>
      <c r="H112" s="10" t="s">
        <v>38</v>
      </c>
      <c r="I112" s="10"/>
    </row>
    <row r="115" spans="1:9" ht="15">
      <c r="A115" s="28" t="s">
        <v>214</v>
      </c>
      <c r="B115" s="28"/>
      <c r="C115" s="28"/>
      <c r="D115" s="28"/>
      <c r="E115" s="28"/>
      <c r="F115" s="28"/>
      <c r="G115" s="28"/>
      <c r="H115" s="28"/>
      <c r="I115" s="28"/>
    </row>
    <row r="117" spans="1:9" ht="45">
      <c r="A117" s="8" t="s">
        <v>0</v>
      </c>
      <c r="B117" s="9" t="s">
        <v>12</v>
      </c>
      <c r="C117" s="9" t="s">
        <v>13</v>
      </c>
      <c r="D117" s="9" t="s">
        <v>14</v>
      </c>
      <c r="E117" s="9" t="s">
        <v>15</v>
      </c>
      <c r="F117" s="9" t="s">
        <v>16</v>
      </c>
      <c r="G117" s="9" t="s">
        <v>2</v>
      </c>
      <c r="H117" s="9" t="s">
        <v>17</v>
      </c>
      <c r="I117" s="9" t="s">
        <v>6</v>
      </c>
    </row>
    <row r="118" spans="1:9">
      <c r="A118" s="10">
        <v>1</v>
      </c>
      <c r="B118" s="10" t="s">
        <v>18</v>
      </c>
      <c r="C118" s="10" t="s">
        <v>133</v>
      </c>
      <c r="D118" s="10" t="s">
        <v>134</v>
      </c>
      <c r="E118" s="10" t="s">
        <v>135</v>
      </c>
      <c r="F118" s="20">
        <v>1999</v>
      </c>
      <c r="G118" s="10" t="s">
        <v>76</v>
      </c>
      <c r="H118" s="10" t="s">
        <v>136</v>
      </c>
      <c r="I118" s="10"/>
    </row>
    <row r="121" spans="1:9" ht="15">
      <c r="A121" s="28" t="s">
        <v>215</v>
      </c>
      <c r="B121" s="28"/>
      <c r="C121" s="28"/>
      <c r="D121" s="28"/>
      <c r="E121" s="28"/>
      <c r="F121" s="28"/>
      <c r="G121" s="28"/>
      <c r="H121" s="28"/>
      <c r="I121" s="28"/>
    </row>
    <row r="123" spans="1:9" ht="45">
      <c r="A123" s="8" t="s">
        <v>0</v>
      </c>
      <c r="B123" s="9" t="s">
        <v>12</v>
      </c>
      <c r="C123" s="9" t="s">
        <v>13</v>
      </c>
      <c r="D123" s="9" t="s">
        <v>14</v>
      </c>
      <c r="E123" s="9" t="s">
        <v>15</v>
      </c>
      <c r="F123" s="9" t="s">
        <v>16</v>
      </c>
      <c r="G123" s="9" t="s">
        <v>2</v>
      </c>
      <c r="H123" s="9" t="s">
        <v>17</v>
      </c>
      <c r="I123" s="9" t="s">
        <v>6</v>
      </c>
    </row>
    <row r="124" spans="1:9">
      <c r="A124" s="10">
        <v>1</v>
      </c>
      <c r="B124" s="10" t="s">
        <v>18</v>
      </c>
      <c r="C124" s="10" t="s">
        <v>137</v>
      </c>
      <c r="D124" s="10" t="s">
        <v>138</v>
      </c>
      <c r="E124" s="10" t="s">
        <v>139</v>
      </c>
      <c r="F124" s="11">
        <v>2012</v>
      </c>
      <c r="G124" s="19" t="s">
        <v>140</v>
      </c>
      <c r="H124" s="10" t="s">
        <v>28</v>
      </c>
      <c r="I124" s="10"/>
    </row>
    <row r="125" spans="1:9">
      <c r="A125" s="10">
        <v>2</v>
      </c>
      <c r="B125" s="10" t="s">
        <v>18</v>
      </c>
      <c r="C125" s="10" t="s">
        <v>137</v>
      </c>
      <c r="D125" s="10" t="s">
        <v>138</v>
      </c>
      <c r="E125" s="10" t="s">
        <v>141</v>
      </c>
      <c r="F125" s="11">
        <v>2012</v>
      </c>
      <c r="G125" s="19" t="s">
        <v>140</v>
      </c>
      <c r="H125" s="10" t="s">
        <v>28</v>
      </c>
      <c r="I125" s="10"/>
    </row>
    <row r="126" spans="1:9">
      <c r="A126" s="10">
        <v>3</v>
      </c>
      <c r="B126" s="10" t="s">
        <v>18</v>
      </c>
      <c r="C126" s="10" t="s">
        <v>137</v>
      </c>
      <c r="D126" s="10" t="s">
        <v>142</v>
      </c>
      <c r="E126" s="10" t="s">
        <v>143</v>
      </c>
      <c r="F126" s="11">
        <v>2011</v>
      </c>
      <c r="G126" s="19" t="s">
        <v>140</v>
      </c>
      <c r="H126" s="10" t="s">
        <v>28</v>
      </c>
      <c r="I126" s="10"/>
    </row>
    <row r="127" spans="1:9">
      <c r="A127" s="10">
        <v>4</v>
      </c>
      <c r="B127" s="10" t="s">
        <v>18</v>
      </c>
      <c r="C127" s="10" t="s">
        <v>137</v>
      </c>
      <c r="D127" s="10" t="s">
        <v>142</v>
      </c>
      <c r="E127" s="10" t="s">
        <v>144</v>
      </c>
      <c r="F127" s="11">
        <v>2011</v>
      </c>
      <c r="G127" s="19" t="s">
        <v>140</v>
      </c>
      <c r="H127" s="10" t="s">
        <v>28</v>
      </c>
      <c r="I127" s="10"/>
    </row>
    <row r="128" spans="1:9">
      <c r="A128" s="10">
        <v>5</v>
      </c>
      <c r="B128" s="10" t="s">
        <v>18</v>
      </c>
      <c r="C128" s="10" t="s">
        <v>145</v>
      </c>
      <c r="D128" s="10" t="s">
        <v>146</v>
      </c>
      <c r="E128" s="10" t="s">
        <v>147</v>
      </c>
      <c r="F128" s="11">
        <v>2015</v>
      </c>
      <c r="G128" s="19" t="s">
        <v>148</v>
      </c>
      <c r="H128" s="10" t="s">
        <v>28</v>
      </c>
      <c r="I128" s="10"/>
    </row>
    <row r="131" spans="1:9" ht="15">
      <c r="A131" s="28" t="s">
        <v>216</v>
      </c>
      <c r="B131" s="28"/>
      <c r="C131" s="28"/>
      <c r="D131" s="28"/>
      <c r="E131" s="28"/>
      <c r="F131" s="28"/>
      <c r="G131" s="28"/>
      <c r="H131" s="28"/>
      <c r="I131" s="28"/>
    </row>
    <row r="133" spans="1:9" ht="45">
      <c r="A133" s="8" t="s">
        <v>0</v>
      </c>
      <c r="B133" s="9" t="s">
        <v>12</v>
      </c>
      <c r="C133" s="9" t="s">
        <v>13</v>
      </c>
      <c r="D133" s="9" t="s">
        <v>14</v>
      </c>
      <c r="E133" s="9" t="s">
        <v>15</v>
      </c>
      <c r="F133" s="9" t="s">
        <v>16</v>
      </c>
      <c r="G133" s="9" t="s">
        <v>2</v>
      </c>
      <c r="H133" s="9" t="s">
        <v>17</v>
      </c>
      <c r="I133" s="9" t="s">
        <v>6</v>
      </c>
    </row>
    <row r="134" spans="1:9" ht="28.5">
      <c r="A134" s="10">
        <v>1</v>
      </c>
      <c r="B134" s="10" t="s">
        <v>18</v>
      </c>
      <c r="C134" s="19" t="s">
        <v>149</v>
      </c>
      <c r="D134" s="10" t="s">
        <v>150</v>
      </c>
      <c r="E134" s="10" t="s">
        <v>151</v>
      </c>
      <c r="F134" s="11">
        <v>2013</v>
      </c>
      <c r="G134" s="10" t="s">
        <v>152</v>
      </c>
      <c r="H134" s="10" t="s">
        <v>28</v>
      </c>
      <c r="I134" s="10"/>
    </row>
    <row r="137" spans="1:9" ht="15">
      <c r="A137" s="28" t="s">
        <v>217</v>
      </c>
      <c r="B137" s="28"/>
      <c r="C137" s="28"/>
      <c r="D137" s="28"/>
      <c r="E137" s="28"/>
      <c r="F137" s="28"/>
      <c r="G137" s="28"/>
      <c r="H137" s="28"/>
      <c r="I137" s="28"/>
    </row>
    <row r="139" spans="1:9" ht="45">
      <c r="A139" s="8" t="s">
        <v>0</v>
      </c>
      <c r="B139" s="9" t="s">
        <v>12</v>
      </c>
      <c r="C139" s="9" t="s">
        <v>13</v>
      </c>
      <c r="D139" s="9" t="s">
        <v>14</v>
      </c>
      <c r="E139" s="9" t="s">
        <v>15</v>
      </c>
      <c r="F139" s="9" t="s">
        <v>16</v>
      </c>
      <c r="G139" s="9" t="s">
        <v>2</v>
      </c>
      <c r="H139" s="9" t="s">
        <v>17</v>
      </c>
      <c r="I139" s="9" t="s">
        <v>6</v>
      </c>
    </row>
    <row r="140" spans="1:9">
      <c r="A140" s="10">
        <v>1</v>
      </c>
      <c r="B140" s="10" t="s">
        <v>18</v>
      </c>
      <c r="C140" s="10" t="s">
        <v>153</v>
      </c>
      <c r="D140" s="10" t="s">
        <v>154</v>
      </c>
      <c r="E140" s="10" t="s">
        <v>155</v>
      </c>
      <c r="F140" s="11">
        <v>2013</v>
      </c>
      <c r="G140" s="10" t="s">
        <v>156</v>
      </c>
      <c r="H140" s="10" t="s">
        <v>157</v>
      </c>
      <c r="I140" s="10"/>
    </row>
    <row r="143" spans="1:9" ht="15">
      <c r="A143" s="28" t="s">
        <v>218</v>
      </c>
      <c r="B143" s="28"/>
      <c r="C143" s="28"/>
      <c r="D143" s="28"/>
      <c r="E143" s="28"/>
      <c r="F143" s="28"/>
      <c r="G143" s="28"/>
      <c r="H143" s="28"/>
      <c r="I143" s="28"/>
    </row>
    <row r="145" spans="1:9" ht="45">
      <c r="A145" s="8" t="s">
        <v>0</v>
      </c>
      <c r="B145" s="9" t="s">
        <v>12</v>
      </c>
      <c r="C145" s="9" t="s">
        <v>13</v>
      </c>
      <c r="D145" s="9" t="s">
        <v>14</v>
      </c>
      <c r="E145" s="9" t="s">
        <v>15</v>
      </c>
      <c r="F145" s="9" t="s">
        <v>16</v>
      </c>
      <c r="G145" s="9" t="s">
        <v>2</v>
      </c>
      <c r="H145" s="9" t="s">
        <v>17</v>
      </c>
      <c r="I145" s="9" t="s">
        <v>6</v>
      </c>
    </row>
    <row r="146" spans="1:9">
      <c r="A146" s="10">
        <v>1</v>
      </c>
      <c r="B146" s="10" t="s">
        <v>18</v>
      </c>
      <c r="C146" s="10" t="s">
        <v>153</v>
      </c>
      <c r="D146" s="10" t="s">
        <v>158</v>
      </c>
      <c r="E146" s="10" t="s">
        <v>159</v>
      </c>
      <c r="F146" s="11">
        <v>2011</v>
      </c>
      <c r="G146" s="10" t="s">
        <v>160</v>
      </c>
      <c r="H146" s="10" t="s">
        <v>157</v>
      </c>
      <c r="I146" s="10"/>
    </row>
    <row r="147" spans="1:9">
      <c r="A147" s="10">
        <v>2</v>
      </c>
      <c r="B147" s="10" t="s">
        <v>18</v>
      </c>
      <c r="C147" s="10" t="s">
        <v>153</v>
      </c>
      <c r="D147" s="10" t="s">
        <v>161</v>
      </c>
      <c r="E147" s="10" t="s">
        <v>162</v>
      </c>
      <c r="F147" s="11">
        <v>2009</v>
      </c>
      <c r="G147" s="10" t="s">
        <v>160</v>
      </c>
      <c r="H147" s="10" t="s">
        <v>157</v>
      </c>
      <c r="I147" s="10"/>
    </row>
    <row r="148" spans="1:9">
      <c r="A148" s="10">
        <v>3</v>
      </c>
      <c r="B148" s="10" t="s">
        <v>18</v>
      </c>
      <c r="C148" s="10" t="s">
        <v>153</v>
      </c>
      <c r="D148" s="10" t="s">
        <v>161</v>
      </c>
      <c r="E148" s="10" t="s">
        <v>163</v>
      </c>
      <c r="F148" s="11">
        <v>2009</v>
      </c>
      <c r="G148" s="10" t="s">
        <v>160</v>
      </c>
      <c r="H148" s="10" t="s">
        <v>157</v>
      </c>
      <c r="I148" s="10"/>
    </row>
    <row r="149" spans="1:9">
      <c r="A149" s="10">
        <v>4</v>
      </c>
      <c r="B149" s="10" t="s">
        <v>18</v>
      </c>
      <c r="C149" s="10" t="s">
        <v>153</v>
      </c>
      <c r="D149" s="10" t="s">
        <v>161</v>
      </c>
      <c r="E149" s="10" t="s">
        <v>164</v>
      </c>
      <c r="F149" s="11">
        <v>2011</v>
      </c>
      <c r="G149" s="10" t="s">
        <v>160</v>
      </c>
      <c r="H149" s="10" t="s">
        <v>157</v>
      </c>
      <c r="I149" s="10"/>
    </row>
    <row r="150" spans="1:9">
      <c r="A150" s="10">
        <v>5</v>
      </c>
      <c r="B150" s="10" t="s">
        <v>18</v>
      </c>
      <c r="C150" s="10" t="s">
        <v>153</v>
      </c>
      <c r="D150" s="10" t="s">
        <v>165</v>
      </c>
      <c r="E150" s="10" t="s">
        <v>166</v>
      </c>
      <c r="F150" s="11">
        <v>2011</v>
      </c>
      <c r="G150" s="10" t="s">
        <v>160</v>
      </c>
      <c r="H150" s="10" t="s">
        <v>157</v>
      </c>
      <c r="I150" s="10"/>
    </row>
    <row r="151" spans="1:9">
      <c r="A151" s="10">
        <v>6</v>
      </c>
      <c r="B151" s="10" t="s">
        <v>18</v>
      </c>
      <c r="C151" s="10" t="s">
        <v>153</v>
      </c>
      <c r="D151" s="10" t="s">
        <v>165</v>
      </c>
      <c r="E151" s="10" t="s">
        <v>167</v>
      </c>
      <c r="F151" s="11">
        <v>2011</v>
      </c>
      <c r="G151" s="10" t="s">
        <v>160</v>
      </c>
      <c r="H151" s="10" t="s">
        <v>157</v>
      </c>
      <c r="I151" s="10"/>
    </row>
    <row r="152" spans="1:9">
      <c r="A152" s="10">
        <v>7</v>
      </c>
      <c r="B152" s="10" t="s">
        <v>18</v>
      </c>
      <c r="C152" s="10" t="s">
        <v>153</v>
      </c>
      <c r="D152" s="10" t="s">
        <v>165</v>
      </c>
      <c r="E152" s="10" t="s">
        <v>168</v>
      </c>
      <c r="F152" s="11">
        <v>2011</v>
      </c>
      <c r="G152" s="10" t="s">
        <v>160</v>
      </c>
      <c r="H152" s="10" t="s">
        <v>157</v>
      </c>
      <c r="I152" s="10"/>
    </row>
    <row r="153" spans="1:9">
      <c r="A153" s="10">
        <v>8</v>
      </c>
      <c r="B153" s="10" t="s">
        <v>18</v>
      </c>
      <c r="C153" s="10" t="s">
        <v>169</v>
      </c>
      <c r="D153" s="10" t="s">
        <v>170</v>
      </c>
      <c r="E153" s="10" t="s">
        <v>171</v>
      </c>
      <c r="F153" s="11">
        <v>2005</v>
      </c>
      <c r="G153" s="10" t="s">
        <v>160</v>
      </c>
      <c r="H153" s="10" t="s">
        <v>157</v>
      </c>
      <c r="I153" s="10"/>
    </row>
    <row r="154" spans="1:9">
      <c r="A154" s="10">
        <v>9</v>
      </c>
      <c r="B154" s="10" t="s">
        <v>18</v>
      </c>
      <c r="C154" s="10" t="s">
        <v>169</v>
      </c>
      <c r="D154" s="10" t="s">
        <v>170</v>
      </c>
      <c r="E154" s="10" t="s">
        <v>172</v>
      </c>
      <c r="F154" s="11">
        <v>2005</v>
      </c>
      <c r="G154" s="10" t="s">
        <v>160</v>
      </c>
      <c r="H154" s="10" t="s">
        <v>157</v>
      </c>
      <c r="I154" s="10"/>
    </row>
    <row r="157" spans="1:9" ht="15">
      <c r="A157" s="28" t="s">
        <v>219</v>
      </c>
      <c r="B157" s="28"/>
      <c r="C157" s="28"/>
      <c r="D157" s="28"/>
      <c r="E157" s="28"/>
      <c r="F157" s="28"/>
      <c r="G157" s="28"/>
      <c r="H157" s="28"/>
      <c r="I157" s="28"/>
    </row>
    <row r="159" spans="1:9" ht="45">
      <c r="A159" s="8" t="s">
        <v>0</v>
      </c>
      <c r="B159" s="9" t="s">
        <v>12</v>
      </c>
      <c r="C159" s="9" t="s">
        <v>13</v>
      </c>
      <c r="D159" s="9" t="s">
        <v>14</v>
      </c>
      <c r="E159" s="9" t="s">
        <v>15</v>
      </c>
      <c r="F159" s="9" t="s">
        <v>16</v>
      </c>
      <c r="G159" s="9" t="s">
        <v>2</v>
      </c>
      <c r="H159" s="9" t="s">
        <v>17</v>
      </c>
      <c r="I159" s="9" t="s">
        <v>6</v>
      </c>
    </row>
    <row r="160" spans="1:9" ht="28.5">
      <c r="A160" s="10">
        <v>1</v>
      </c>
      <c r="B160" s="10" t="s">
        <v>18</v>
      </c>
      <c r="C160" s="19" t="s">
        <v>173</v>
      </c>
      <c r="D160" s="10" t="s">
        <v>174</v>
      </c>
      <c r="E160" s="10" t="s">
        <v>175</v>
      </c>
      <c r="F160" s="11">
        <v>2015</v>
      </c>
      <c r="G160" s="10" t="s">
        <v>176</v>
      </c>
      <c r="H160" s="10" t="s">
        <v>28</v>
      </c>
      <c r="I160" s="10"/>
    </row>
    <row r="161" spans="1:9" ht="28.5">
      <c r="A161" s="10">
        <v>2</v>
      </c>
      <c r="B161" s="10" t="s">
        <v>18</v>
      </c>
      <c r="C161" s="19" t="s">
        <v>173</v>
      </c>
      <c r="D161" s="10" t="s">
        <v>174</v>
      </c>
      <c r="E161" s="10" t="s">
        <v>177</v>
      </c>
      <c r="F161" s="11">
        <v>2014</v>
      </c>
      <c r="G161" s="10" t="s">
        <v>176</v>
      </c>
      <c r="H161" s="10" t="s">
        <v>28</v>
      </c>
      <c r="I161" s="10"/>
    </row>
    <row r="164" spans="1:9" ht="15">
      <c r="A164" s="28" t="s">
        <v>220</v>
      </c>
      <c r="B164" s="28"/>
      <c r="C164" s="28"/>
      <c r="D164" s="28"/>
      <c r="E164" s="28"/>
      <c r="F164" s="28"/>
      <c r="G164" s="28"/>
      <c r="H164" s="28"/>
      <c r="I164" s="28"/>
    </row>
    <row r="166" spans="1:9" ht="45">
      <c r="A166" s="8" t="s">
        <v>0</v>
      </c>
      <c r="B166" s="9" t="s">
        <v>12</v>
      </c>
      <c r="C166" s="9" t="s">
        <v>13</v>
      </c>
      <c r="D166" s="9" t="s">
        <v>14</v>
      </c>
      <c r="E166" s="9" t="s">
        <v>15</v>
      </c>
      <c r="F166" s="9" t="s">
        <v>16</v>
      </c>
      <c r="G166" s="9" t="s">
        <v>2</v>
      </c>
      <c r="H166" s="9" t="s">
        <v>17</v>
      </c>
      <c r="I166" s="9" t="s">
        <v>6</v>
      </c>
    </row>
    <row r="167" spans="1:9">
      <c r="A167" s="10">
        <v>1</v>
      </c>
      <c r="B167" s="10" t="s">
        <v>18</v>
      </c>
      <c r="C167" s="10" t="s">
        <v>153</v>
      </c>
      <c r="D167" s="10" t="s">
        <v>178</v>
      </c>
      <c r="E167" s="10" t="s">
        <v>179</v>
      </c>
      <c r="F167" s="11">
        <v>2018</v>
      </c>
      <c r="G167" s="10" t="s">
        <v>180</v>
      </c>
      <c r="H167" s="10" t="s">
        <v>11</v>
      </c>
      <c r="I167" s="10"/>
    </row>
    <row r="168" spans="1:9">
      <c r="A168" s="10">
        <v>2</v>
      </c>
      <c r="B168" s="10" t="s">
        <v>18</v>
      </c>
      <c r="C168" s="10" t="s">
        <v>153</v>
      </c>
      <c r="D168" s="10" t="s">
        <v>178</v>
      </c>
      <c r="E168" s="10" t="s">
        <v>181</v>
      </c>
      <c r="F168" s="11">
        <v>2018</v>
      </c>
      <c r="G168" s="10" t="s">
        <v>180</v>
      </c>
      <c r="H168" s="10" t="s">
        <v>11</v>
      </c>
      <c r="I168" s="10"/>
    </row>
    <row r="169" spans="1:9">
      <c r="A169" s="10">
        <v>3</v>
      </c>
      <c r="B169" s="10" t="s">
        <v>18</v>
      </c>
      <c r="C169" s="10" t="s">
        <v>153</v>
      </c>
      <c r="D169" s="10" t="s">
        <v>178</v>
      </c>
      <c r="E169" s="10" t="s">
        <v>182</v>
      </c>
      <c r="F169" s="11">
        <v>2018</v>
      </c>
      <c r="G169" s="10" t="s">
        <v>180</v>
      </c>
      <c r="H169" s="10" t="s">
        <v>11</v>
      </c>
      <c r="I169" s="10"/>
    </row>
    <row r="170" spans="1:9">
      <c r="A170" s="18">
        <v>4</v>
      </c>
      <c r="B170" s="10" t="str">
        <f t="shared" ref="B170" si="4">"12 mies."</f>
        <v>12 mies.</v>
      </c>
      <c r="C170" s="10" t="str">
        <f>"Respirator transportowy"</f>
        <v>Respirator transportowy</v>
      </c>
      <c r="D170" s="10" t="str">
        <f>"Para PAC Plus 310"</f>
        <v>Para PAC Plus 310</v>
      </c>
      <c r="E170" s="10" t="str">
        <f>"1708099"</f>
        <v>1708099</v>
      </c>
      <c r="F170" s="11">
        <v>2017</v>
      </c>
      <c r="G170" s="10" t="str">
        <f>"Smiths Medical"</f>
        <v>Smiths Medical</v>
      </c>
      <c r="H170" s="10" t="str">
        <f>"Szpitalny Oddział Ratunkowy"</f>
        <v>Szpitalny Oddział Ratunkowy</v>
      </c>
      <c r="I170" s="10"/>
    </row>
    <row r="173" spans="1:9" ht="15">
      <c r="A173" s="28" t="s">
        <v>221</v>
      </c>
      <c r="B173" s="28"/>
      <c r="C173" s="28"/>
      <c r="D173" s="28"/>
      <c r="E173" s="28"/>
      <c r="F173" s="28"/>
      <c r="G173" s="28"/>
      <c r="H173" s="28"/>
      <c r="I173" s="28"/>
    </row>
    <row r="175" spans="1:9" ht="45">
      <c r="A175" s="8" t="s">
        <v>0</v>
      </c>
      <c r="B175" s="9" t="s">
        <v>12</v>
      </c>
      <c r="C175" s="9" t="s">
        <v>13</v>
      </c>
      <c r="D175" s="9" t="s">
        <v>14</v>
      </c>
      <c r="E175" s="9" t="s">
        <v>15</v>
      </c>
      <c r="F175" s="9" t="s">
        <v>16</v>
      </c>
      <c r="G175" s="9" t="s">
        <v>2</v>
      </c>
      <c r="H175" s="9" t="s">
        <v>17</v>
      </c>
      <c r="I175" s="9" t="s">
        <v>6</v>
      </c>
    </row>
    <row r="176" spans="1:9">
      <c r="A176" s="10">
        <v>1</v>
      </c>
      <c r="B176" s="10" t="s">
        <v>18</v>
      </c>
      <c r="C176" s="10" t="s">
        <v>183</v>
      </c>
      <c r="D176" s="10" t="s">
        <v>184</v>
      </c>
      <c r="E176" s="10" t="s">
        <v>185</v>
      </c>
      <c r="F176" s="11">
        <v>2018</v>
      </c>
      <c r="G176" s="10" t="s">
        <v>186</v>
      </c>
      <c r="H176" s="10" t="s">
        <v>11</v>
      </c>
      <c r="I176" s="10"/>
    </row>
    <row r="177" spans="1:9">
      <c r="A177" s="10">
        <v>2</v>
      </c>
      <c r="B177" s="10" t="s">
        <v>18</v>
      </c>
      <c r="C177" s="10" t="s">
        <v>183</v>
      </c>
      <c r="D177" s="10" t="s">
        <v>184</v>
      </c>
      <c r="E177" s="10" t="s">
        <v>187</v>
      </c>
      <c r="F177" s="11">
        <v>2018</v>
      </c>
      <c r="G177" s="10" t="s">
        <v>186</v>
      </c>
      <c r="H177" s="10" t="s">
        <v>11</v>
      </c>
      <c r="I177" s="10"/>
    </row>
    <row r="180" spans="1:9" ht="15">
      <c r="A180" s="28" t="s">
        <v>222</v>
      </c>
      <c r="B180" s="28"/>
      <c r="C180" s="28"/>
      <c r="D180" s="28"/>
      <c r="E180" s="28"/>
      <c r="F180" s="28"/>
      <c r="G180" s="28"/>
      <c r="H180" s="28"/>
      <c r="I180" s="28"/>
    </row>
    <row r="182" spans="1:9" ht="45">
      <c r="A182" s="8" t="s">
        <v>0</v>
      </c>
      <c r="B182" s="9" t="s">
        <v>12</v>
      </c>
      <c r="C182" s="9" t="s">
        <v>13</v>
      </c>
      <c r="D182" s="9" t="s">
        <v>14</v>
      </c>
      <c r="E182" s="9" t="s">
        <v>15</v>
      </c>
      <c r="F182" s="9" t="s">
        <v>16</v>
      </c>
      <c r="G182" s="9" t="s">
        <v>2</v>
      </c>
      <c r="H182" s="9" t="s">
        <v>17</v>
      </c>
      <c r="I182" s="9" t="s">
        <v>6</v>
      </c>
    </row>
    <row r="183" spans="1:9">
      <c r="A183" s="10">
        <v>1</v>
      </c>
      <c r="B183" s="10" t="s">
        <v>18</v>
      </c>
      <c r="C183" s="10" t="s">
        <v>153</v>
      </c>
      <c r="D183" s="10" t="s">
        <v>188</v>
      </c>
      <c r="E183" s="10" t="s">
        <v>189</v>
      </c>
      <c r="F183" s="11">
        <v>2009</v>
      </c>
      <c r="G183" s="10" t="s">
        <v>190</v>
      </c>
      <c r="H183" s="10" t="s">
        <v>23</v>
      </c>
      <c r="I183" s="10"/>
    </row>
    <row r="184" spans="1:9">
      <c r="A184" s="10">
        <v>2</v>
      </c>
      <c r="B184" s="10" t="s">
        <v>18</v>
      </c>
      <c r="C184" s="10" t="s">
        <v>153</v>
      </c>
      <c r="D184" s="10" t="s">
        <v>188</v>
      </c>
      <c r="E184" s="10" t="s">
        <v>191</v>
      </c>
      <c r="F184" s="11">
        <v>2009</v>
      </c>
      <c r="G184" s="10" t="s">
        <v>190</v>
      </c>
      <c r="H184" s="10" t="s">
        <v>11</v>
      </c>
      <c r="I184" s="10"/>
    </row>
    <row r="187" spans="1:9" ht="15">
      <c r="A187" s="28" t="s">
        <v>223</v>
      </c>
      <c r="B187" s="28"/>
      <c r="C187" s="28"/>
      <c r="D187" s="28"/>
      <c r="E187" s="28"/>
      <c r="F187" s="28"/>
      <c r="G187" s="28"/>
      <c r="H187" s="28"/>
      <c r="I187" s="28"/>
    </row>
    <row r="189" spans="1:9" ht="45">
      <c r="A189" s="8" t="s">
        <v>0</v>
      </c>
      <c r="B189" s="9" t="s">
        <v>12</v>
      </c>
      <c r="C189" s="9" t="s">
        <v>13</v>
      </c>
      <c r="D189" s="9" t="s">
        <v>14</v>
      </c>
      <c r="E189" s="9" t="s">
        <v>15</v>
      </c>
      <c r="F189" s="9" t="s">
        <v>16</v>
      </c>
      <c r="G189" s="9" t="s">
        <v>2</v>
      </c>
      <c r="H189" s="9" t="s">
        <v>17</v>
      </c>
      <c r="I189" s="9" t="s">
        <v>6</v>
      </c>
    </row>
    <row r="190" spans="1:9">
      <c r="A190" s="10">
        <v>1</v>
      </c>
      <c r="B190" s="10" t="s">
        <v>18</v>
      </c>
      <c r="C190" s="10" t="s">
        <v>153</v>
      </c>
      <c r="D190" s="10" t="s">
        <v>192</v>
      </c>
      <c r="E190" s="10" t="s">
        <v>193</v>
      </c>
      <c r="F190" s="11">
        <v>2008</v>
      </c>
      <c r="G190" s="10" t="s">
        <v>194</v>
      </c>
      <c r="H190" s="10" t="s">
        <v>11</v>
      </c>
      <c r="I190" s="10"/>
    </row>
    <row r="191" spans="1:9">
      <c r="A191" s="10">
        <v>2</v>
      </c>
      <c r="B191" s="10" t="s">
        <v>18</v>
      </c>
      <c r="C191" s="10" t="s">
        <v>183</v>
      </c>
      <c r="D191" s="10" t="s">
        <v>195</v>
      </c>
      <c r="E191" s="10" t="s">
        <v>196</v>
      </c>
      <c r="F191" s="11">
        <v>2000</v>
      </c>
      <c r="G191" s="10" t="s">
        <v>194</v>
      </c>
      <c r="H191" s="10" t="s">
        <v>157</v>
      </c>
      <c r="I191" s="10"/>
    </row>
    <row r="192" spans="1:9">
      <c r="A192" s="10">
        <v>3</v>
      </c>
      <c r="B192" s="10" t="s">
        <v>18</v>
      </c>
      <c r="C192" s="10" t="s">
        <v>183</v>
      </c>
      <c r="D192" s="10" t="s">
        <v>197</v>
      </c>
      <c r="E192" s="10" t="s">
        <v>198</v>
      </c>
      <c r="F192" s="11">
        <v>2003</v>
      </c>
      <c r="G192" s="10" t="s">
        <v>194</v>
      </c>
      <c r="H192" s="10" t="s">
        <v>11</v>
      </c>
      <c r="I192" s="10"/>
    </row>
    <row r="195" spans="1:9" ht="15">
      <c r="A195" s="28" t="s">
        <v>224</v>
      </c>
      <c r="B195" s="28"/>
      <c r="C195" s="28"/>
      <c r="D195" s="28"/>
      <c r="E195" s="28"/>
      <c r="F195" s="28"/>
      <c r="G195" s="28"/>
      <c r="H195" s="28"/>
      <c r="I195" s="28"/>
    </row>
    <row r="197" spans="1:9" ht="45">
      <c r="A197" s="8" t="s">
        <v>0</v>
      </c>
      <c r="B197" s="9" t="s">
        <v>12</v>
      </c>
      <c r="C197" s="9" t="s">
        <v>13</v>
      </c>
      <c r="D197" s="9" t="s">
        <v>14</v>
      </c>
      <c r="E197" s="9" t="s">
        <v>15</v>
      </c>
      <c r="F197" s="9" t="s">
        <v>16</v>
      </c>
      <c r="G197" s="9" t="s">
        <v>2</v>
      </c>
      <c r="H197" s="9" t="s">
        <v>17</v>
      </c>
      <c r="I197" s="9" t="s">
        <v>6</v>
      </c>
    </row>
    <row r="198" spans="1:9">
      <c r="A198" s="10">
        <v>1</v>
      </c>
      <c r="B198" s="10" t="s">
        <v>18</v>
      </c>
      <c r="C198" s="10" t="s">
        <v>153</v>
      </c>
      <c r="D198" s="10" t="s">
        <v>199</v>
      </c>
      <c r="E198" s="10" t="s">
        <v>200</v>
      </c>
      <c r="F198" s="11">
        <v>2014</v>
      </c>
      <c r="G198" s="10" t="s">
        <v>201</v>
      </c>
      <c r="H198" s="10" t="s">
        <v>202</v>
      </c>
      <c r="I198" s="10"/>
    </row>
    <row r="199" spans="1:9">
      <c r="A199" s="10">
        <v>2</v>
      </c>
      <c r="B199" s="10" t="s">
        <v>18</v>
      </c>
      <c r="C199" s="10" t="s">
        <v>153</v>
      </c>
      <c r="D199" s="10" t="s">
        <v>203</v>
      </c>
      <c r="E199" s="11">
        <v>100110185</v>
      </c>
      <c r="F199" s="11">
        <v>2010</v>
      </c>
      <c r="G199" s="10" t="s">
        <v>204</v>
      </c>
      <c r="H199" s="10" t="s">
        <v>202</v>
      </c>
      <c r="I199" s="10"/>
    </row>
    <row r="202" spans="1:9" ht="15">
      <c r="A202" s="28" t="s">
        <v>225</v>
      </c>
      <c r="B202" s="28"/>
      <c r="C202" s="28"/>
      <c r="D202" s="28"/>
      <c r="E202" s="28"/>
      <c r="F202" s="28"/>
      <c r="G202" s="28"/>
      <c r="H202" s="28"/>
      <c r="I202" s="28"/>
    </row>
    <row r="204" spans="1:9" ht="45">
      <c r="A204" s="8" t="s">
        <v>0</v>
      </c>
      <c r="B204" s="9" t="s">
        <v>12</v>
      </c>
      <c r="C204" s="9" t="s">
        <v>13</v>
      </c>
      <c r="D204" s="9" t="s">
        <v>14</v>
      </c>
      <c r="E204" s="9" t="s">
        <v>15</v>
      </c>
      <c r="F204" s="9" t="s">
        <v>16</v>
      </c>
      <c r="G204" s="9" t="s">
        <v>2</v>
      </c>
      <c r="H204" s="9" t="s">
        <v>17</v>
      </c>
      <c r="I204" s="9" t="s">
        <v>6</v>
      </c>
    </row>
    <row r="205" spans="1:9" ht="28.5">
      <c r="A205" s="10">
        <v>1</v>
      </c>
      <c r="B205" s="10" t="str">
        <f t="shared" ref="B205" si="5">"12 mies."</f>
        <v>12 mies.</v>
      </c>
      <c r="C205" s="19" t="s">
        <v>205</v>
      </c>
      <c r="D205" s="10" t="str">
        <f>"TRS"</f>
        <v>TRS</v>
      </c>
      <c r="E205" s="10" t="str">
        <f>"18996"</f>
        <v>18996</v>
      </c>
      <c r="F205" s="11">
        <v>2018</v>
      </c>
      <c r="G205" s="10" t="str">
        <f>"Johnson &amp; Johnson"</f>
        <v>Johnson &amp; Johnson</v>
      </c>
      <c r="H205" s="10" t="str">
        <f>"Szpitalny Oddział Ratunkowy"</f>
        <v>Szpitalny Oddział Ratunkowy</v>
      </c>
      <c r="I205" s="10"/>
    </row>
    <row r="208" spans="1:9" ht="15">
      <c r="A208" s="28" t="s">
        <v>226</v>
      </c>
      <c r="B208" s="28"/>
      <c r="C208" s="28"/>
      <c r="D208" s="28"/>
      <c r="E208" s="28"/>
      <c r="F208" s="28"/>
      <c r="G208" s="28"/>
      <c r="H208" s="28"/>
      <c r="I208" s="28"/>
    </row>
    <row r="210" spans="1:9" ht="45">
      <c r="A210" s="8" t="s">
        <v>0</v>
      </c>
      <c r="B210" s="9" t="s">
        <v>12</v>
      </c>
      <c r="C210" s="9" t="s">
        <v>13</v>
      </c>
      <c r="D210" s="9" t="s">
        <v>14</v>
      </c>
      <c r="E210" s="9" t="s">
        <v>15</v>
      </c>
      <c r="F210" s="9" t="s">
        <v>16</v>
      </c>
      <c r="G210" s="9" t="s">
        <v>2</v>
      </c>
      <c r="H210" s="9" t="s">
        <v>17</v>
      </c>
      <c r="I210" s="9" t="s">
        <v>6</v>
      </c>
    </row>
    <row r="211" spans="1:9">
      <c r="A211" s="10">
        <v>1</v>
      </c>
      <c r="B211" s="10" t="str">
        <f t="shared" ref="B211:B218" si="6">"12 mies."</f>
        <v>12 mies.</v>
      </c>
      <c r="C211" s="10" t="str">
        <f t="shared" ref="C211:C216" si="7">"Wiertarka ortopedyczna"</f>
        <v>Wiertarka ortopedyczna</v>
      </c>
      <c r="D211" s="10" t="str">
        <f t="shared" ref="D211:D216" si="8">"TRS(Trauma Recon System)"</f>
        <v>TRS(Trauma Recon System)</v>
      </c>
      <c r="E211" s="10" t="str">
        <f>"7412"</f>
        <v>7412</v>
      </c>
      <c r="F211" s="11">
        <v>2013</v>
      </c>
      <c r="G211" s="10" t="str">
        <f t="shared" ref="G211:G218" si="9">"SYNTHES"</f>
        <v>SYNTHES</v>
      </c>
      <c r="H211" s="10" t="str">
        <f t="shared" ref="H211:H218" si="10">"Blok Operacyjny"</f>
        <v>Blok Operacyjny</v>
      </c>
      <c r="I211" s="10"/>
    </row>
    <row r="212" spans="1:9">
      <c r="A212" s="10">
        <v>2</v>
      </c>
      <c r="B212" s="10" t="str">
        <f t="shared" si="6"/>
        <v>12 mies.</v>
      </c>
      <c r="C212" s="10" t="str">
        <f t="shared" si="7"/>
        <v>Wiertarka ortopedyczna</v>
      </c>
      <c r="D212" s="10" t="str">
        <f t="shared" si="8"/>
        <v>TRS(Trauma Recon System)</v>
      </c>
      <c r="E212" s="10" t="str">
        <f>"22944"</f>
        <v>22944</v>
      </c>
      <c r="F212" s="11">
        <v>2012</v>
      </c>
      <c r="G212" s="10" t="str">
        <f t="shared" si="9"/>
        <v>SYNTHES</v>
      </c>
      <c r="H212" s="10" t="str">
        <f t="shared" si="10"/>
        <v>Blok Operacyjny</v>
      </c>
      <c r="I212" s="10"/>
    </row>
    <row r="213" spans="1:9">
      <c r="A213" s="10">
        <v>3</v>
      </c>
      <c r="B213" s="10" t="str">
        <f t="shared" si="6"/>
        <v>12 mies.</v>
      </c>
      <c r="C213" s="10" t="str">
        <f t="shared" si="7"/>
        <v>Wiertarka ortopedyczna</v>
      </c>
      <c r="D213" s="10" t="str">
        <f t="shared" si="8"/>
        <v>TRS(Trauma Recon System)</v>
      </c>
      <c r="E213" s="10" t="str">
        <f>"18015"</f>
        <v>18015</v>
      </c>
      <c r="F213" s="11">
        <v>2012</v>
      </c>
      <c r="G213" s="10" t="str">
        <f t="shared" si="9"/>
        <v>SYNTHES</v>
      </c>
      <c r="H213" s="10" t="str">
        <f t="shared" si="10"/>
        <v>Blok Operacyjny</v>
      </c>
      <c r="I213" s="10"/>
    </row>
    <row r="214" spans="1:9">
      <c r="A214" s="10">
        <v>4</v>
      </c>
      <c r="B214" s="10" t="str">
        <f t="shared" si="6"/>
        <v>12 mies.</v>
      </c>
      <c r="C214" s="10" t="str">
        <f t="shared" si="7"/>
        <v>Wiertarka ortopedyczna</v>
      </c>
      <c r="D214" s="10" t="str">
        <f t="shared" si="8"/>
        <v>TRS(Trauma Recon System)</v>
      </c>
      <c r="E214" s="10" t="str">
        <f>"20214"</f>
        <v>20214</v>
      </c>
      <c r="F214" s="11">
        <v>2012</v>
      </c>
      <c r="G214" s="10" t="str">
        <f t="shared" si="9"/>
        <v>SYNTHES</v>
      </c>
      <c r="H214" s="10" t="str">
        <f t="shared" si="10"/>
        <v>Blok Operacyjny</v>
      </c>
      <c r="I214" s="10"/>
    </row>
    <row r="215" spans="1:9">
      <c r="A215" s="10">
        <v>5</v>
      </c>
      <c r="B215" s="10" t="str">
        <f t="shared" si="6"/>
        <v>12 mies.</v>
      </c>
      <c r="C215" s="10" t="str">
        <f t="shared" si="7"/>
        <v>Wiertarka ortopedyczna</v>
      </c>
      <c r="D215" s="10" t="str">
        <f t="shared" si="8"/>
        <v>TRS(Trauma Recon System)</v>
      </c>
      <c r="E215" s="10" t="str">
        <f>"6144"</f>
        <v>6144</v>
      </c>
      <c r="F215" s="11">
        <v>2012</v>
      </c>
      <c r="G215" s="10" t="str">
        <f t="shared" si="9"/>
        <v>SYNTHES</v>
      </c>
      <c r="H215" s="10" t="str">
        <f t="shared" si="10"/>
        <v>Blok Operacyjny</v>
      </c>
      <c r="I215" s="10"/>
    </row>
    <row r="216" spans="1:9">
      <c r="A216" s="10">
        <v>6</v>
      </c>
      <c r="B216" s="10" t="str">
        <f t="shared" si="6"/>
        <v>12 mies.</v>
      </c>
      <c r="C216" s="10" t="str">
        <f t="shared" si="7"/>
        <v>Wiertarka ortopedyczna</v>
      </c>
      <c r="D216" s="10" t="str">
        <f t="shared" si="8"/>
        <v>TRS(Trauma Recon System)</v>
      </c>
      <c r="E216" s="10" t="str">
        <f>"7298"</f>
        <v>7298</v>
      </c>
      <c r="F216" s="11">
        <v>2013</v>
      </c>
      <c r="G216" s="10" t="str">
        <f t="shared" si="9"/>
        <v>SYNTHES</v>
      </c>
      <c r="H216" s="10" t="str">
        <f t="shared" si="10"/>
        <v>Blok Operacyjny</v>
      </c>
      <c r="I216" s="10"/>
    </row>
    <row r="217" spans="1:9">
      <c r="A217" s="10">
        <v>7</v>
      </c>
      <c r="B217" s="10" t="str">
        <f t="shared" si="6"/>
        <v>12 mies.</v>
      </c>
      <c r="C217" s="10" t="str">
        <f>"Wiertarka szybkoobrotowa (Electric Pen Drive )"</f>
        <v>Wiertarka szybkoobrotowa (Electric Pen Drive )</v>
      </c>
      <c r="D217" s="10" t="str">
        <f>"EPD"</f>
        <v>EPD</v>
      </c>
      <c r="E217" s="10" t="str">
        <f>"102144"</f>
        <v>102144</v>
      </c>
      <c r="F217" s="11">
        <v>2012</v>
      </c>
      <c r="G217" s="10" t="str">
        <f t="shared" si="9"/>
        <v>SYNTHES</v>
      </c>
      <c r="H217" s="10" t="str">
        <f t="shared" si="10"/>
        <v>Blok Operacyjny</v>
      </c>
      <c r="I217" s="10"/>
    </row>
    <row r="218" spans="1:9">
      <c r="A218" s="10">
        <v>8</v>
      </c>
      <c r="B218" s="10" t="str">
        <f t="shared" si="6"/>
        <v>12 mies.</v>
      </c>
      <c r="C218" s="10" t="str">
        <f>"Wiertarka szybkoobrotowa (Electric Pen Drive )"</f>
        <v>Wiertarka szybkoobrotowa (Electric Pen Drive )</v>
      </c>
      <c r="D218" s="10" t="str">
        <f>"EPD"</f>
        <v>EPD</v>
      </c>
      <c r="E218" s="10" t="str">
        <f>"5068"</f>
        <v>5068</v>
      </c>
      <c r="F218" s="11">
        <v>2013</v>
      </c>
      <c r="G218" s="10" t="str">
        <f t="shared" si="9"/>
        <v>SYNTHES</v>
      </c>
      <c r="H218" s="10" t="str">
        <f t="shared" si="10"/>
        <v>Blok Operacyjny</v>
      </c>
      <c r="I218" s="10"/>
    </row>
    <row r="222" spans="1:9" ht="15">
      <c r="A222" s="29" t="s">
        <v>232</v>
      </c>
      <c r="B222" s="29"/>
      <c r="C222" s="29"/>
      <c r="D222" s="29"/>
      <c r="E222" s="29"/>
      <c r="F222" s="29"/>
      <c r="G222" s="29"/>
      <c r="H222" s="29"/>
      <c r="I222" s="29"/>
    </row>
    <row r="224" spans="1:9" ht="45">
      <c r="A224" s="8" t="s">
        <v>0</v>
      </c>
      <c r="B224" s="9" t="s">
        <v>12</v>
      </c>
      <c r="C224" s="9" t="s">
        <v>13</v>
      </c>
      <c r="D224" s="9" t="s">
        <v>14</v>
      </c>
      <c r="E224" s="9" t="s">
        <v>15</v>
      </c>
      <c r="F224" s="9" t="s">
        <v>16</v>
      </c>
      <c r="G224" s="9" t="s">
        <v>2</v>
      </c>
      <c r="H224" s="9" t="s">
        <v>17</v>
      </c>
      <c r="I224" s="9" t="s">
        <v>6</v>
      </c>
    </row>
    <row r="225" spans="1:9">
      <c r="A225" s="10">
        <v>1</v>
      </c>
      <c r="B225" s="10" t="s">
        <v>18</v>
      </c>
      <c r="C225" s="10" t="s">
        <v>115</v>
      </c>
      <c r="D225" s="10" t="s">
        <v>116</v>
      </c>
      <c r="E225" s="10" t="s">
        <v>117</v>
      </c>
      <c r="F225" s="11">
        <v>2011</v>
      </c>
      <c r="G225" s="10" t="s">
        <v>114</v>
      </c>
      <c r="H225" s="10" t="s">
        <v>118</v>
      </c>
      <c r="I225" s="10"/>
    </row>
    <row r="231" spans="1:9" ht="21.75" customHeight="1">
      <c r="A231" s="30" t="s">
        <v>228</v>
      </c>
      <c r="B231" s="30"/>
      <c r="C231" s="30"/>
      <c r="D231" s="30"/>
      <c r="E231" s="30"/>
      <c r="F231" s="30"/>
      <c r="G231" s="30"/>
      <c r="H231" s="30"/>
    </row>
    <row r="232" spans="1:9">
      <c r="C232" s="22"/>
      <c r="D232" s="22"/>
      <c r="E232" s="23"/>
      <c r="F232" s="23"/>
      <c r="G232" s="23"/>
      <c r="H232" s="23"/>
    </row>
    <row r="233" spans="1:9">
      <c r="B233" s="24" t="s">
        <v>229</v>
      </c>
      <c r="C233" s="22"/>
      <c r="D233" s="22"/>
      <c r="E233" s="23"/>
      <c r="F233" s="23"/>
      <c r="G233" s="23"/>
      <c r="H233" s="23"/>
    </row>
    <row r="234" spans="1:9">
      <c r="C234" s="22"/>
      <c r="D234" s="22"/>
      <c r="E234" s="23"/>
      <c r="F234" s="23"/>
      <c r="G234" s="23"/>
      <c r="H234" s="23"/>
    </row>
    <row r="235" spans="1:9">
      <c r="C235" s="22"/>
      <c r="D235" s="22"/>
      <c r="E235" s="23"/>
      <c r="F235" s="23"/>
      <c r="G235" s="23"/>
      <c r="H235" s="23"/>
    </row>
    <row r="236" spans="1:9">
      <c r="C236" s="22"/>
      <c r="D236" s="22"/>
      <c r="E236" s="23"/>
      <c r="F236" s="23"/>
      <c r="G236" s="23"/>
      <c r="H236" s="23"/>
    </row>
    <row r="237" spans="1:9" s="25" customFormat="1" ht="15">
      <c r="C237" s="25" t="s">
        <v>230</v>
      </c>
      <c r="D237" s="26"/>
      <c r="E237" s="26"/>
      <c r="F237" s="26"/>
      <c r="G237" s="26" t="s">
        <v>231</v>
      </c>
      <c r="H237" s="26"/>
    </row>
    <row r="238" spans="1:9">
      <c r="C238" s="22"/>
      <c r="D238" s="22"/>
      <c r="E238" s="23"/>
      <c r="F238" s="23"/>
      <c r="G238" s="23"/>
      <c r="H238" s="22"/>
      <c r="I238" s="23"/>
    </row>
  </sheetData>
  <mergeCells count="23">
    <mergeCell ref="A231:H231"/>
    <mergeCell ref="A131:I131"/>
    <mergeCell ref="A11:I11"/>
    <mergeCell ref="A5:I5"/>
    <mergeCell ref="A60:I60"/>
    <mergeCell ref="A77:I77"/>
    <mergeCell ref="A91:I91"/>
    <mergeCell ref="A97:I97"/>
    <mergeCell ref="A103:I103"/>
    <mergeCell ref="A109:I109"/>
    <mergeCell ref="A115:I115"/>
    <mergeCell ref="A121:I121"/>
    <mergeCell ref="A187:I187"/>
    <mergeCell ref="A195:I195"/>
    <mergeCell ref="A202:I202"/>
    <mergeCell ref="A208:I208"/>
    <mergeCell ref="A180:I180"/>
    <mergeCell ref="A222:I222"/>
    <mergeCell ref="A137:I137"/>
    <mergeCell ref="A143:I143"/>
    <mergeCell ref="A157:I157"/>
    <mergeCell ref="A164:I164"/>
    <mergeCell ref="A173:I173"/>
  </mergeCells>
  <pageMargins left="0.70866141732283472" right="0.70866141732283472" top="0.74803149606299213" bottom="0.74803149606299213" header="0.31496062992125984" footer="0.31496062992125984"/>
  <pageSetup paperSize="9" scale="43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zad. 1-22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2021-08-12T11:20:52Z</cp:lastPrinted>
  <dcterms:created xsi:type="dcterms:W3CDTF">2021-08-12T07:50:52Z</dcterms:created>
  <dcterms:modified xsi:type="dcterms:W3CDTF">2021-10-06T07:31:34Z</dcterms:modified>
</cp:coreProperties>
</file>