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5. Eksploatacja\6. Instalacje elektryczne\PRZETARG ENERGIA 2024_2025\zestawienie aktualne\"/>
    </mc:Choice>
  </mc:AlternateContent>
  <bookViews>
    <workbookView xWindow="0" yWindow="0" windowWidth="18060" windowHeight="11175" activeTab="2"/>
  </bookViews>
  <sheets>
    <sheet name="B-UAM" sheetId="5" r:id="rId1"/>
    <sheet name="C-UAM" sheetId="2" r:id="rId2"/>
    <sheet name="G-UAM" sheetId="4" r:id="rId3"/>
  </sheets>
  <calcPr calcId="162913"/>
</workbook>
</file>

<file path=xl/calcChain.xml><?xml version="1.0" encoding="utf-8"?>
<calcChain xmlns="http://schemas.openxmlformats.org/spreadsheetml/2006/main">
  <c r="R7" i="5" l="1"/>
  <c r="G39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7" i="4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7" i="2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S7" i="5"/>
  <c r="S31" i="4" l="1"/>
  <c r="G37" i="4" s="1"/>
  <c r="R31" i="4"/>
  <c r="G36" i="4" s="1"/>
  <c r="S25" i="5"/>
  <c r="G29" i="5" s="1"/>
  <c r="R25" i="5"/>
  <c r="G28" i="5" s="1"/>
  <c r="G31" i="5" s="1"/>
  <c r="P48" i="2" l="1"/>
  <c r="P8" i="4" l="1"/>
  <c r="P9" i="4"/>
  <c r="P10" i="4"/>
  <c r="P11" i="4"/>
  <c r="P12" i="4"/>
  <c r="P13" i="4"/>
  <c r="P14" i="4"/>
  <c r="P15" i="4"/>
  <c r="P16" i="4"/>
  <c r="P17" i="4"/>
  <c r="P19" i="4"/>
  <c r="P20" i="4"/>
  <c r="P21" i="4"/>
  <c r="P22" i="4"/>
  <c r="P23" i="4"/>
  <c r="P24" i="4"/>
  <c r="P25" i="4"/>
  <c r="P26" i="4"/>
  <c r="P27" i="4"/>
  <c r="P28" i="4"/>
  <c r="P29" i="4"/>
  <c r="P30" i="4"/>
  <c r="P7" i="4"/>
  <c r="P8" i="2"/>
  <c r="P9" i="2"/>
  <c r="P10" i="2"/>
  <c r="P11" i="2"/>
  <c r="P12" i="2"/>
  <c r="P13" i="2"/>
  <c r="P14" i="2"/>
  <c r="P15" i="2"/>
  <c r="P17" i="2"/>
  <c r="P18" i="2"/>
  <c r="P19" i="2"/>
  <c r="P20" i="2"/>
  <c r="P22" i="2"/>
  <c r="P23" i="2"/>
  <c r="P25" i="2"/>
  <c r="P27" i="2"/>
  <c r="P28" i="2"/>
  <c r="P29" i="2"/>
  <c r="P30" i="2"/>
  <c r="P33" i="2"/>
  <c r="P34" i="2"/>
  <c r="P35" i="2"/>
  <c r="P36" i="2"/>
  <c r="P37" i="2"/>
  <c r="P38" i="2"/>
  <c r="P39" i="2"/>
  <c r="P40" i="2"/>
  <c r="P42" i="2"/>
  <c r="P43" i="2"/>
  <c r="P44" i="2"/>
  <c r="P45" i="2"/>
  <c r="P47" i="2"/>
  <c r="P7" i="2"/>
  <c r="P8" i="5"/>
  <c r="P9" i="5"/>
  <c r="P10" i="5"/>
  <c r="P11" i="5"/>
  <c r="P12" i="5"/>
  <c r="P13" i="5"/>
  <c r="P14" i="5"/>
  <c r="P15" i="5"/>
  <c r="P18" i="5"/>
  <c r="P19" i="5"/>
  <c r="P20" i="5"/>
  <c r="P21" i="5"/>
  <c r="P22" i="5"/>
  <c r="P23" i="5"/>
  <c r="P24" i="5"/>
  <c r="P7" i="5"/>
  <c r="O16" i="5" l="1"/>
  <c r="P16" i="5" s="1"/>
  <c r="P25" i="5" s="1"/>
  <c r="N25" i="5" l="1"/>
  <c r="M32" i="5" l="1"/>
  <c r="M49" i="2" l="1"/>
  <c r="M25" i="5" l="1"/>
  <c r="I31" i="4"/>
  <c r="K31" i="4"/>
  <c r="L31" i="4"/>
  <c r="M31" i="4"/>
  <c r="J7" i="4"/>
  <c r="J8" i="4"/>
  <c r="J9" i="4"/>
  <c r="J10" i="4"/>
  <c r="J11" i="4"/>
  <c r="J12" i="4"/>
  <c r="J13" i="4"/>
  <c r="J14" i="4"/>
  <c r="J15" i="4"/>
  <c r="J16" i="4"/>
  <c r="J17" i="4"/>
  <c r="J18" i="4"/>
  <c r="O18" i="4"/>
  <c r="J19" i="4"/>
  <c r="J20" i="4"/>
  <c r="J21" i="4"/>
  <c r="J22" i="4"/>
  <c r="J23" i="4"/>
  <c r="J24" i="4"/>
  <c r="J25" i="4"/>
  <c r="J26" i="4"/>
  <c r="J27" i="4"/>
  <c r="J28" i="4"/>
  <c r="J29" i="4"/>
  <c r="J30" i="4"/>
  <c r="P18" i="4" l="1"/>
  <c r="O31" i="4"/>
  <c r="J31" i="4"/>
  <c r="P31" i="4" l="1"/>
  <c r="O46" i="2"/>
  <c r="P46" i="2" s="1"/>
  <c r="O21" i="2" l="1"/>
  <c r="P21" i="2" s="1"/>
  <c r="L49" i="2" l="1"/>
  <c r="K49" i="2"/>
  <c r="J43" i="2"/>
  <c r="I49" i="2"/>
  <c r="O16" i="2"/>
  <c r="O24" i="2"/>
  <c r="P24" i="2" s="1"/>
  <c r="O26" i="2"/>
  <c r="P26" i="2" s="1"/>
  <c r="O31" i="2"/>
  <c r="P31" i="2" s="1"/>
  <c r="O41" i="2"/>
  <c r="P41" i="2" s="1"/>
  <c r="P16" i="2" l="1"/>
  <c r="O49" i="2"/>
  <c r="K25" i="5"/>
  <c r="L25" i="5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7" i="2"/>
  <c r="I25" i="5"/>
  <c r="J24" i="5"/>
  <c r="J8" i="5"/>
  <c r="J9" i="5"/>
  <c r="J10" i="5"/>
  <c r="J11" i="5"/>
  <c r="J12" i="5"/>
  <c r="J13" i="5"/>
  <c r="J14" i="5"/>
  <c r="J15" i="5"/>
  <c r="J16" i="5"/>
  <c r="J18" i="5"/>
  <c r="J19" i="5"/>
  <c r="J20" i="5"/>
  <c r="J21" i="5"/>
  <c r="J22" i="5"/>
  <c r="J23" i="5"/>
  <c r="J7" i="5"/>
  <c r="S49" i="2" l="1"/>
  <c r="G62" i="2" s="1"/>
  <c r="R49" i="2"/>
  <c r="G61" i="2" s="1"/>
  <c r="P49" i="2"/>
  <c r="J25" i="5"/>
  <c r="O25" i="5"/>
  <c r="J49" i="2"/>
  <c r="G64" i="2" l="1"/>
</calcChain>
</file>

<file path=xl/sharedStrings.xml><?xml version="1.0" encoding="utf-8"?>
<sst xmlns="http://schemas.openxmlformats.org/spreadsheetml/2006/main" count="714" uniqueCount="483">
  <si>
    <t>L.P.</t>
  </si>
  <si>
    <t>NAZWA ODBIORCY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</si>
  <si>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</si>
  <si>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</si>
  <si>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</si>
  <si>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</si>
  <si>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</si>
  <si>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</si>
  <si>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</si>
  <si>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</si>
  <si>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</si>
  <si>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</si>
  <si>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</si>
  <si>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</si>
  <si>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</si>
  <si>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</si>
  <si>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</si>
  <si>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</si>
  <si>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</si>
  <si>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</si>
  <si>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</si>
  <si>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</si>
  <si>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</si>
  <si>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</si>
  <si>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</si>
  <si>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</si>
  <si>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</si>
  <si>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</si>
  <si>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</si>
  <si>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</si>
  <si>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</si>
  <si>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</si>
  <si>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</si>
  <si>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</si>
  <si>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</si>
  <si>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</si>
  <si>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</si>
  <si>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</si>
  <si>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</si>
  <si>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</si>
  <si>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</si>
  <si>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</si>
  <si>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</si>
  <si>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</si>
  <si>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</si>
  <si>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</si>
  <si>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</si>
  <si>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</si>
  <si>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</si>
  <si>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Coll. Chemicum</t>
  </si>
  <si>
    <t>ul. Grunwaldzka 6, 60-780 Poznań</t>
  </si>
  <si>
    <t>lokal mieszkalny</t>
  </si>
  <si>
    <t xml:space="preserve">ul. T. Kosciuszki 101 E </t>
  </si>
  <si>
    <t>ul. Dożynkowa 9B, 61-662 Poznań</t>
  </si>
  <si>
    <t>Biblioteka Austriacka</t>
  </si>
  <si>
    <t>ul. Zwierzyniecka 7 60-813 Poznań</t>
  </si>
  <si>
    <t>DS. Jowita STOŁÓWKA</t>
  </si>
  <si>
    <t>Collegium Europaeum</t>
  </si>
  <si>
    <t xml:space="preserve">ul. J. Kostrzewskiego 5-7, 62-200 Gniezno </t>
  </si>
  <si>
    <t>62-025 Kostrzyn Wielkopolski</t>
  </si>
  <si>
    <t>Stacja Ekologiczna w Jeziorach</t>
  </si>
  <si>
    <t>Obrzycko - Zamek 1, 64-520 Obrzycko</t>
  </si>
  <si>
    <t>ul. Kołobrzeska 15, 64-920 Piła</t>
  </si>
  <si>
    <t>ZUŻYCIE ROCZNE ENERGII (MWh)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</si>
  <si>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</si>
  <si>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</si>
  <si>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</si>
  <si>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</si>
  <si>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</si>
  <si>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</si>
  <si>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</si>
  <si>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</si>
  <si>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</si>
  <si>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</si>
  <si>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</si>
  <si>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</si>
  <si>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</si>
  <si>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24.</t>
  </si>
  <si>
    <t>DS. Babilon (węzeł cieplny)</t>
  </si>
  <si>
    <t>Archiwum (Centarla Telefon)</t>
  </si>
  <si>
    <t>Słubice ul. Kościuszki 1</t>
  </si>
  <si>
    <t>C12A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</si>
  <si>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</si>
  <si>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</si>
  <si>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</si>
  <si>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</si>
  <si>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</si>
  <si>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Klub Akumulatory (Intendentura) 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</si>
  <si>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</si>
  <si>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</si>
  <si>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</si>
  <si>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</si>
  <si>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</si>
  <si>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</si>
  <si>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</si>
  <si>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</si>
  <si>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</si>
  <si>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</si>
  <si>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</si>
  <si>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</si>
  <si>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</si>
  <si>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</si>
  <si>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</si>
  <si>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</si>
  <si>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</si>
  <si>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</si>
  <si>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</si>
  <si>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</si>
  <si>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</si>
  <si>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</si>
  <si>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</si>
  <si>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</si>
  <si>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</si>
  <si>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</si>
  <si>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</si>
  <si>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</si>
  <si>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</si>
  <si>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</si>
  <si>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</si>
  <si>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</si>
  <si>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</si>
  <si>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</si>
  <si>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</si>
  <si>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</si>
  <si>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</si>
  <si>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Studencki "Jowita"</t>
  </si>
  <si>
    <t>ul. Zwierzyniecka 7, Poznań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</si>
  <si>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</si>
  <si>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</si>
  <si>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</si>
  <si>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</si>
  <si>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</si>
  <si>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</si>
  <si>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</si>
  <si>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</si>
  <si>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</si>
  <si>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Dom Studenta DS.-6</t>
  </si>
  <si>
    <r>
      <t xml:space="preserve">ul. Piłsudskiego 18, 69-100 Słubice    </t>
    </r>
    <r>
      <rPr>
        <sz val="11"/>
        <color indexed="10"/>
        <rFont val="Calibri"/>
        <family val="2"/>
        <charset val="238"/>
      </rPr>
      <t xml:space="preserve"> </t>
    </r>
  </si>
  <si>
    <t>Dom Doktoranta DS.-7</t>
  </si>
  <si>
    <t xml:space="preserve">ul. Akademicka 2, 69-100 Słubice       </t>
  </si>
  <si>
    <t>ADRES OBIEKTU</t>
  </si>
  <si>
    <t>ZUŻYCIE ROCZNE ENERGII [MWh]</t>
  </si>
  <si>
    <t>Moc umowna [kW]</t>
  </si>
  <si>
    <t>Collegium Maius</t>
  </si>
  <si>
    <t>ul. Fredry 10, 61-701 Poznań</t>
  </si>
  <si>
    <t>ENEA OPERTATOR Sp. z o.o.</t>
  </si>
  <si>
    <t>B21</t>
  </si>
  <si>
    <t>Coll. Iuridicum Novum                        (Wydział Prawa i Administracji)</t>
  </si>
  <si>
    <t>al. Niepodległości 53, 61-714 Poznań</t>
  </si>
  <si>
    <t>Dom Akademicki Nieszawska</t>
  </si>
  <si>
    <t>ul. Nieszawska 3, 61-021 Poznań</t>
  </si>
  <si>
    <t>Hala Sportowa</t>
  </si>
  <si>
    <t>ul. Zagajnikowa 9, 61-602 Poznań</t>
  </si>
  <si>
    <t>Instytut Akustyki</t>
  </si>
  <si>
    <t>Wydz. Nauk Politycznych i Dziennikarstwa</t>
  </si>
  <si>
    <t>Coll. Biologicum (Wydział Biologii)</t>
  </si>
  <si>
    <t>Wydział Chemii</t>
  </si>
  <si>
    <t>Międzyuczelniane Centrum Nanobiomedyczne</t>
  </si>
  <si>
    <t>Wielkopolskie Centrum Zaawansowanych Technologii</t>
  </si>
  <si>
    <t>K-3588 (budynek B+D)</t>
  </si>
  <si>
    <t>K-3589 (budynek C)</t>
  </si>
  <si>
    <t xml:space="preserve">K-3587 (budynek A)      </t>
  </si>
  <si>
    <t>O S D</t>
  </si>
  <si>
    <t>Wydział Artystyczno-Pedagogiczny</t>
  </si>
  <si>
    <t>ul. Nowy Świat 28-30; Kalisz</t>
  </si>
  <si>
    <t>B23</t>
  </si>
  <si>
    <t>ZUŻYCIE  ENERGII     2 lata [MWh]</t>
  </si>
  <si>
    <t>ENERGA OPERATOR</t>
  </si>
  <si>
    <t>Bud. Naukowo-dydaktyczny D</t>
  </si>
  <si>
    <t>Coll. Polonicum biblioteka B</t>
  </si>
  <si>
    <t>TAURON DYSTR.</t>
  </si>
  <si>
    <t>ZUŻYCIE  ENERGII 24 m-ce (MWh)</t>
  </si>
  <si>
    <t>WNS i WSE (klatka schod.)</t>
  </si>
  <si>
    <t>(8*)</t>
  </si>
  <si>
    <t>ZUŻYCIE ENERGII  24 m-cY (MWh)</t>
  </si>
  <si>
    <t>Łącznie na lata 2019/2020: 10 734 MWh</t>
  </si>
  <si>
    <t>Zamiejscowy Ośrodek Dydaktyczny w Pile (Budynek dydaktyczny)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</si>
  <si>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</si>
  <si>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</si>
  <si>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</si>
  <si>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</si>
  <si>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</si>
  <si>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</si>
  <si>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</si>
  <si>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</si>
  <si>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</si>
  <si>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</si>
  <si>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</si>
  <si>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</si>
  <si>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</si>
  <si>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</si>
  <si>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</si>
  <si>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</si>
  <si>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</si>
  <si>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6032019/BA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</si>
  <si>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</si>
  <si>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</si>
  <si>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</si>
  <si>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</si>
  <si>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</si>
  <si>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</si>
  <si>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</si>
  <si>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</si>
  <si>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</si>
  <si>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</si>
  <si>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ul. Uniwersytetu Poznański. 2, 61-614 Poznań</t>
  </si>
  <si>
    <t>ul. Uniwersytetu Poznański. 5, 61-614 Poznań</t>
  </si>
  <si>
    <t>ul. Uniwersytetu Poznański. 6, 61-614 Poznań</t>
  </si>
  <si>
    <t>ul. Uniwersytetu Poznański. 8, 61-614 Poznań</t>
  </si>
  <si>
    <t>ul. Wszechnicy Piastowskiej 3, 61-614 Poznań</t>
  </si>
  <si>
    <t>ul. Uniwersytetu Poznański. 7, 61-614 Poznań</t>
  </si>
  <si>
    <t>ul. Uniwersytetu Poznański.10, 61-614 Poznań</t>
  </si>
  <si>
    <t>[MWh]</t>
  </si>
  <si>
    <t>Numer WO</t>
  </si>
  <si>
    <t>Numer stacji</t>
  </si>
  <si>
    <t>Zasilanie  stacji</t>
  </si>
  <si>
    <t>Umowy dystrybucji</t>
  </si>
  <si>
    <t>WO-890</t>
  </si>
  <si>
    <t>K-210</t>
  </si>
  <si>
    <t>ZKSN 6181</t>
  </si>
  <si>
    <t>D/I/50/10100255/00002/0</t>
  </si>
  <si>
    <t>WO-310</t>
  </si>
  <si>
    <t>K-766</t>
  </si>
  <si>
    <t>ZKSN 6082</t>
  </si>
  <si>
    <t>D/310-1</t>
  </si>
  <si>
    <t>WO-317</t>
  </si>
  <si>
    <t>K-433/E</t>
  </si>
  <si>
    <t>D/317-1</t>
  </si>
  <si>
    <t>WO-2767</t>
  </si>
  <si>
    <t>K-3026/E    Hala Sport.</t>
  </si>
  <si>
    <t>D/2767-1</t>
  </si>
  <si>
    <t>WO-2393</t>
  </si>
  <si>
    <t>K-3018/E Akustyka</t>
  </si>
  <si>
    <t>WO-2602</t>
  </si>
  <si>
    <t>K-3024/E Politologia</t>
  </si>
  <si>
    <t>D/2602-1</t>
  </si>
  <si>
    <t>WO-2495</t>
  </si>
  <si>
    <t>K-3019/E Biologia</t>
  </si>
  <si>
    <t>D/2495-1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</si>
  <si>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</si>
  <si>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</si>
  <si>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</si>
  <si>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</si>
  <si>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</si>
  <si>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</si>
  <si>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</si>
  <si>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WO-2990</t>
  </si>
  <si>
    <t>K-3600 Historia</t>
  </si>
  <si>
    <t>ZKSN 6149</t>
  </si>
  <si>
    <t>D/I/50/10100255/07990/0</t>
  </si>
  <si>
    <t>WO-2892</t>
  </si>
  <si>
    <t xml:space="preserve">K-3588 </t>
  </si>
  <si>
    <t>ZKSN 6119</t>
  </si>
  <si>
    <t>D/2892-1</t>
  </si>
  <si>
    <t>WO-2893</t>
  </si>
  <si>
    <t>ZKSN 6103</t>
  </si>
  <si>
    <t>D/2893-1</t>
  </si>
  <si>
    <t>WO-2894</t>
  </si>
  <si>
    <t xml:space="preserve">K-3589 </t>
  </si>
  <si>
    <t>D/2894-1</t>
  </si>
  <si>
    <t>WO-2895</t>
  </si>
  <si>
    <t>D/2895-1</t>
  </si>
  <si>
    <t>WO-2896</t>
  </si>
  <si>
    <t xml:space="preserve">K-3587       </t>
  </si>
  <si>
    <t>D/2896-1</t>
  </si>
  <si>
    <t>WO-2897</t>
  </si>
  <si>
    <t>D/2897-1</t>
  </si>
  <si>
    <t>Uniwersytet im. A.Mickiewicza   61-712 Poznań, ul. H. Wieniawskiego 1</t>
  </si>
  <si>
    <t>przyjęte</t>
  </si>
  <si>
    <t>MWh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</si>
  <si>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</si>
  <si>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</si>
  <si>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</si>
  <si>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</si>
  <si>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</si>
  <si>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</si>
  <si>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</si>
  <si>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</si>
  <si>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</si>
  <si>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</si>
  <si>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>WPA KALISZ , 62-800
ul. Nowy Świat 28-30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</si>
  <si>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</si>
  <si>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</si>
  <si>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</si>
  <si>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</si>
  <si>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</si>
  <si>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</si>
  <si>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</si>
  <si>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</si>
  <si>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</si>
  <si>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</si>
  <si>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</si>
  <si>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</si>
  <si>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</si>
  <si>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</si>
  <si>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Załacznik nr 2.1 do SIWZ</t>
  </si>
  <si>
    <t>Załacznik nr 2.2 do SIWZ ……………………</t>
  </si>
  <si>
    <t>Załacznik nr 2.3 do SIWZ …………………..</t>
  </si>
  <si>
    <t>Część 1 - WYKAZ OBIEKTÓW UNIWERSYTETU IM. ADAMA MICKIEWICZA W POZNANIU TARYFA B</t>
  </si>
  <si>
    <t>CZĘŚĆ 2 - WYKAZ OBIEKTÓW UNIWERSYTETU IM. ADAMA MICKIEWICZA POZNANIU TARYFA C</t>
  </si>
  <si>
    <t>CZĘŚĆ 3 - WYKAZ OBIEKTÓW UNIWERSYTETU IM. ADAMA MICKIEWICZA W POZNANIU TARYFA G</t>
  </si>
  <si>
    <t>na lata 2019-2020   37 746 MWh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</si>
  <si>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</si>
  <si>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</si>
  <si>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</si>
  <si>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</si>
  <si>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</si>
  <si>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590310600000838001</t>
  </si>
  <si>
    <t>PPE 590310600000838025</t>
  </si>
  <si>
    <t>PPE 590310600000838018</t>
  </si>
  <si>
    <t>PPE 590310600005086926</t>
  </si>
  <si>
    <t>PPE 590310600000493972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</si>
  <si>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</si>
  <si>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</si>
  <si>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</si>
  <si>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</si>
  <si>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</si>
  <si>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</si>
  <si>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</si>
  <si>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</si>
  <si>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</si>
  <si>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</si>
  <si>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</si>
  <si>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</si>
  <si>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590310600001367579</t>
  </si>
  <si>
    <t>PPE 590310600001367593</t>
  </si>
  <si>
    <t>PPE 590310600001367609</t>
  </si>
  <si>
    <t>PPE 590310600001367616</t>
  </si>
  <si>
    <t>PPE 590310600001367623</t>
  </si>
  <si>
    <t>PPE 590310600001367647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</si>
  <si>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</si>
  <si>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</si>
  <si>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</si>
  <si>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</si>
  <si>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</si>
  <si>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</si>
  <si>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</si>
  <si>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</si>
  <si>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590310600001885158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</si>
  <si>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</si>
  <si>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</si>
  <si>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</si>
  <si>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</si>
  <si>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</si>
  <si>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</si>
  <si>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</si>
  <si>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</si>
  <si>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</si>
  <si>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</si>
  <si>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</si>
  <si>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590310600001253193</t>
  </si>
  <si>
    <t>PPE 590310600001252929</t>
  </si>
  <si>
    <t>PPE 590310600001252905</t>
  </si>
  <si>
    <t>PPE 590310600001253216</t>
  </si>
  <si>
    <t>PPE 590310600000801203</t>
  </si>
  <si>
    <t>PPE 590310600000627926</t>
  </si>
  <si>
    <t>PPE 590310600000695994</t>
  </si>
  <si>
    <t>PPE 590310600000730497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</si>
  <si>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</si>
  <si>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</si>
  <si>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</si>
  <si>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</si>
  <si>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</si>
  <si>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590310600002409483</t>
  </si>
  <si>
    <t>PPE 590310600000730503</t>
  </si>
  <si>
    <t>PPE 590310600001252936</t>
  </si>
  <si>
    <t>PPE 590310600013188889</t>
  </si>
  <si>
    <t>PPE 590310600000730480</t>
  </si>
  <si>
    <t>PPE 590310600000730510</t>
  </si>
  <si>
    <t>PPE 590310600000627896</t>
  </si>
  <si>
    <t>PPE 590310600000633873</t>
  </si>
  <si>
    <t>PPE 590310600001253223</t>
  </si>
  <si>
    <t>PPE 590310600001252912</t>
  </si>
  <si>
    <t>PPE 590310600001386334</t>
  </si>
  <si>
    <t>PPE 590310600001266230</t>
  </si>
  <si>
    <t>PPE 590310600000801135</t>
  </si>
  <si>
    <t>PPE 590310600000627919</t>
  </si>
  <si>
    <t>PPE 590310600001068803</t>
  </si>
  <si>
    <t>PPE 590310600000696007</t>
  </si>
  <si>
    <t>PPE 590243855034249623</t>
  </si>
  <si>
    <t>Coll. Martineum zas. 1</t>
  </si>
  <si>
    <t>PPE 590243848029576460</t>
  </si>
  <si>
    <t xml:space="preserve">Wydział Historyczny + Akademik Morasko </t>
  </si>
  <si>
    <t>UWAGA: Collegium Historicum i Akadamik</t>
  </si>
  <si>
    <t>716 MWh Historia i 750 MWh Akademik</t>
  </si>
  <si>
    <t>303.0012313</t>
  </si>
  <si>
    <t>PPE 590322429500418859</t>
  </si>
  <si>
    <t>A322056256757</t>
  </si>
  <si>
    <t>Wielkopolskie Centrum Zaawansowanych Technologii, 61-614 Poznań, ul. Uniwersytetu Poznańskiego 10</t>
  </si>
  <si>
    <t>ul. Uniwersytetu Poznańskiego 2, 61-614 Poznań</t>
  </si>
  <si>
    <t>ul. Wszechnicy Piastowskiej 2, 61-614 Poznań</t>
  </si>
  <si>
    <t>PPE 590243841022099578</t>
  </si>
  <si>
    <t>ZUŻYCIE PÓŁROCZNE ENERGII [MWh]</t>
  </si>
  <si>
    <t xml:space="preserve">Umowy dystrybucji </t>
  </si>
  <si>
    <t>D/4278-1</t>
  </si>
  <si>
    <t>D/4276-1</t>
  </si>
  <si>
    <t>D/586-1</t>
  </si>
  <si>
    <t>D/4277-1</t>
  </si>
  <si>
    <t>D/1876-1</t>
  </si>
  <si>
    <t>D/1091-1</t>
  </si>
  <si>
    <t>D/887-1</t>
  </si>
  <si>
    <t>D/1879-1</t>
  </si>
  <si>
    <t>D/895-1</t>
  </si>
  <si>
    <t>D/4240-1</t>
  </si>
  <si>
    <t>D/1092-1</t>
  </si>
  <si>
    <t>D/2298-1</t>
  </si>
  <si>
    <t>D/2073-1</t>
  </si>
  <si>
    <t>D/1833-1</t>
  </si>
  <si>
    <t>D/1960-1</t>
  </si>
  <si>
    <t>D/5188-1</t>
  </si>
  <si>
    <t>D/I/50/5A/12/012413/0</t>
  </si>
  <si>
    <t>D/I/5010100255/00003/0</t>
  </si>
  <si>
    <t>D/I/50/10106112/01443/0</t>
  </si>
  <si>
    <t>D/I/55/5/12/002626/0</t>
  </si>
  <si>
    <t>D/I/51/5A/12/001791/0</t>
  </si>
  <si>
    <t>C21/D/I/56/5A/12/000985/0/5A/D</t>
  </si>
  <si>
    <t>D/I/56/5A/12/001979/0</t>
  </si>
  <si>
    <t>D/I/55/5A/12/002625/0</t>
  </si>
  <si>
    <t>D/I/25/10106112/00001/0</t>
  </si>
  <si>
    <t>5/36/N/2012/5265</t>
  </si>
  <si>
    <t>5/35/N/2012/5301</t>
  </si>
  <si>
    <t>5/34/N/2012/5291</t>
  </si>
  <si>
    <t>D/55/5E/13/000416</t>
  </si>
  <si>
    <t>D/48/4H/13/000619</t>
  </si>
  <si>
    <t>4050001045/2013</t>
  </si>
  <si>
    <t>WUD/1851731075/2020</t>
  </si>
  <si>
    <t>WUD/1853246924/2020</t>
  </si>
  <si>
    <t>WUD/1856935363/2020</t>
  </si>
  <si>
    <t>D/I/32/10698790/00001/0</t>
  </si>
  <si>
    <t>D/I/50/5A/12/010655/1</t>
  </si>
  <si>
    <t>D/I/50/5A/12/010655/0</t>
  </si>
  <si>
    <t>5/33/N/2012/5221</t>
  </si>
  <si>
    <t>5/32/N/2012/5227</t>
  </si>
  <si>
    <t>5/30/N/2012/5267</t>
  </si>
  <si>
    <t>5/31/N/2012/5271</t>
  </si>
  <si>
    <t>5/28/N/2012/5313</t>
  </si>
  <si>
    <t>5/27/N/2012/5390</t>
  </si>
  <si>
    <t>5/26/N/2012/5355</t>
  </si>
  <si>
    <t>5/25/N/2012/5356</t>
  </si>
  <si>
    <t>D/I/50/13303051/00001/0</t>
  </si>
  <si>
    <t>D/I/32/10698790/00002/0</t>
  </si>
  <si>
    <t>UWAGI</t>
  </si>
  <si>
    <t>D/I/50/5A/12/010535/0</t>
  </si>
  <si>
    <t>D/I/50/5A/12/010534/0</t>
  </si>
  <si>
    <t>D/I/50/5A/12/010537/0</t>
  </si>
  <si>
    <t>D/I/50/5A/12/010528/0</t>
  </si>
  <si>
    <t>D/I/50/5A/12/010527/0</t>
  </si>
  <si>
    <t>D/I/50/5A/12/010690/0</t>
  </si>
  <si>
    <t>D/I/50/5A/12/010693/0</t>
  </si>
  <si>
    <t>D/I/50/5A/12/010694/0</t>
  </si>
  <si>
    <t>D/I/50/5A/12/010692/0</t>
  </si>
  <si>
    <t>WUD/PL0037410011706703/11/2018</t>
  </si>
  <si>
    <t xml:space="preserve">Energa Obrót S.A </t>
  </si>
  <si>
    <t>Sprzedawca rezerwowy</t>
  </si>
  <si>
    <t>ENEA S.A. z siedziba w Poznaniu ul. Górecka 1</t>
  </si>
  <si>
    <t>ul. Henryka Wieniawskiego 3</t>
  </si>
  <si>
    <t>PPE 590310600001721678</t>
  </si>
  <si>
    <t>Lokal użytkowy</t>
  </si>
  <si>
    <t xml:space="preserve">ul. Kościuszki 101A </t>
  </si>
  <si>
    <t>C12B</t>
  </si>
  <si>
    <t>PPE 590310600001138612</t>
  </si>
  <si>
    <t>D/I/50/10097356/00001/0</t>
  </si>
  <si>
    <t>D/I/50/10100255/10895/0</t>
  </si>
  <si>
    <t>ul. Uniwersytetu Poznańskiego 10, 10A</t>
  </si>
  <si>
    <t>ul. Uniwersytetu Poznańskiego 10B, 10D</t>
  </si>
  <si>
    <t>ul. Uniwersytetu Poznańskiego 10C</t>
  </si>
  <si>
    <t>Collegium Badawczo - Dydaktyczne</t>
  </si>
  <si>
    <t>Szacowane zużycie w okresie 01.01-31.03.2025</t>
  </si>
  <si>
    <t>Szacowane zużycie w okresie 01.03-31.12.2024</t>
  </si>
  <si>
    <t>suma na 13 miesięcy</t>
  </si>
  <si>
    <t>[MWh}</t>
  </si>
  <si>
    <t xml:space="preserve">Łącznie na 10 miesięcy 2024: </t>
  </si>
  <si>
    <t xml:space="preserve">Łącznie na 3 miesiące 2025:   </t>
  </si>
  <si>
    <t xml:space="preserve">Łącznie na 10 miesięcy 2024:   </t>
  </si>
  <si>
    <t>suma na 13 miesięcy:</t>
  </si>
  <si>
    <t>Łącznie na 10 miesięcy 2024:</t>
  </si>
  <si>
    <t xml:space="preserve">Łącznie na 3 miesiące2025:   </t>
  </si>
  <si>
    <t>Zestawienie obiektów UAM do przetargu na zakup energii elektrycznej w okresie od 1.03.2024 r. do 31.03.2025 r. -
dot. taryfy B (kolejna zmiana sprzedawcy)</t>
  </si>
  <si>
    <t>Zestawienie obiektów UAM do przetargu na zakup energii elektrycznej w okresie od 1.03.2024 r. do 31.03.2025 r. - 
dot. taryfy C (kolejna zmiana Sprzedawcy)</t>
  </si>
  <si>
    <t>Zestawienie obiektów UAM do przetargu na zakup energii elektrycznej w okresie od 1.03.2024r. do 31.03.2025r. - 
dot. taryfy G  (kolejna zmiana sprzedawcy)</t>
  </si>
  <si>
    <t>Tauron Sprzedaż sp.zo.o.</t>
  </si>
  <si>
    <t>Enea S.A.</t>
  </si>
  <si>
    <t xml:space="preserve">Energa Obrót S.A.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</si>
</sst>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name val="Calibri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3"/>
      <name val="Calibri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</cellStyleXfs>
  <cellXfs count="302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1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3" borderId="1" xfId="0" applyFont="1" applyFill="1" applyBorder="1"/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0" xfId="0" applyFont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2" fillId="2" borderId="0" xfId="0" applyFont="1" applyFill="1"/>
    <xf numFmtId="0" fontId="14" fillId="0" borderId="0" xfId="0" applyFont="1" applyAlignment="1">
      <alignment horizontal="center"/>
    </xf>
    <xf numFmtId="0" fontId="10" fillId="5" borderId="1" xfId="0" applyFont="1" applyFill="1" applyBorder="1"/>
    <xf numFmtId="0" fontId="0" fillId="5" borderId="1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0" fillId="2" borderId="5" xfId="0" applyFill="1" applyBorder="1" applyAlignment="1"/>
    <xf numFmtId="0" fontId="0" fillId="2" borderId="4" xfId="0" applyFill="1" applyBorder="1" applyAlignment="1">
      <alignment horizontal="center" vertical="center"/>
    </xf>
    <xf numFmtId="0" fontId="0" fillId="0" borderId="0" xfId="0" applyBorder="1"/>
    <xf numFmtId="0" fontId="12" fillId="0" borderId="0" xfId="0" applyFont="1" applyBorder="1" applyAlignment="1">
      <alignment horizontal="right"/>
    </xf>
    <xf numFmtId="0" fontId="12" fillId="0" borderId="0" xfId="0" applyFont="1" applyBorder="1"/>
    <xf numFmtId="0" fontId="0" fillId="9" borderId="0" xfId="0" applyFill="1"/>
    <xf numFmtId="0" fontId="10" fillId="0" borderId="0" xfId="0" applyFont="1"/>
    <xf numFmtId="0" fontId="10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10" fillId="10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wrapText="1"/>
    </xf>
    <xf numFmtId="0" fontId="12" fillId="0" borderId="0" xfId="0" applyFont="1" applyAlignment="1">
      <alignment horizontal="center" wrapText="1"/>
    </xf>
    <xf numFmtId="3" fontId="12" fillId="8" borderId="1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3" fontId="11" fillId="8" borderId="1" xfId="0" applyNumberFormat="1" applyFont="1" applyFill="1" applyBorder="1" applyAlignment="1">
      <alignment horizontal="center"/>
    </xf>
    <xf numFmtId="0" fontId="11" fillId="8" borderId="0" xfId="0" applyFont="1" applyFill="1"/>
    <xf numFmtId="0" fontId="12" fillId="8" borderId="0" xfId="0" applyFont="1" applyFill="1" applyBorder="1" applyAlignment="1">
      <alignment horizontal="left" vertical="center"/>
    </xf>
    <xf numFmtId="0" fontId="12" fillId="8" borderId="3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vertical="center"/>
    </xf>
    <xf numFmtId="0" fontId="10" fillId="11" borderId="1" xfId="0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1" fillId="2" borderId="1" xfId="2" applyFill="1" applyBorder="1" applyAlignment="1">
      <alignment horizontal="center" vertical="center"/>
    </xf>
    <xf numFmtId="3" fontId="8" fillId="13" borderId="1" xfId="2" applyNumberFormat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/>
    </xf>
    <xf numFmtId="0" fontId="12" fillId="9" borderId="0" xfId="0" applyFont="1" applyFill="1"/>
    <xf numFmtId="0" fontId="4" fillId="9" borderId="0" xfId="0" applyFont="1" applyFill="1" applyBorder="1" applyAlignment="1"/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3" borderId="1" xfId="0" applyFill="1" applyBorder="1" applyAlignment="1">
      <alignment horizontal="left" vertical="center"/>
    </xf>
    <xf numFmtId="0" fontId="0" fillId="8" borderId="1" xfId="0" applyFill="1" applyBorder="1"/>
    <xf numFmtId="0" fontId="0" fillId="16" borderId="1" xfId="0" applyFill="1" applyBorder="1" applyAlignment="1">
      <alignment horizontal="left" vertical="center"/>
    </xf>
    <xf numFmtId="0" fontId="0" fillId="16" borderId="1" xfId="0" applyFill="1" applyBorder="1"/>
    <xf numFmtId="0" fontId="0" fillId="3" borderId="1" xfId="0" applyFill="1" applyBorder="1" applyAlignment="1">
      <alignment horizontal="center"/>
    </xf>
    <xf numFmtId="0" fontId="0" fillId="14" borderId="1" xfId="0" applyFill="1" applyBorder="1" applyAlignment="1">
      <alignment horizontal="left" vertical="center"/>
    </xf>
    <xf numFmtId="0" fontId="12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Fill="1"/>
    <xf numFmtId="3" fontId="4" fillId="9" borderId="0" xfId="0" applyNumberFormat="1" applyFont="1" applyFill="1" applyBorder="1" applyAlignment="1"/>
    <xf numFmtId="0" fontId="12" fillId="0" borderId="0" xfId="0" applyFont="1" applyFill="1" applyAlignment="1">
      <alignment vertical="center"/>
    </xf>
    <xf numFmtId="0" fontId="12" fillId="0" borderId="0" xfId="0" applyFont="1" applyFill="1"/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0" xfId="0" applyFont="1" applyFill="1"/>
    <xf numFmtId="0" fontId="4" fillId="12" borderId="2" xfId="0" applyFont="1" applyFill="1" applyBorder="1" applyAlignment="1">
      <alignment horizontal="center" vertical="center" wrapText="1"/>
    </xf>
    <xf numFmtId="3" fontId="5" fillId="12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/>
    </xf>
    <xf numFmtId="0" fontId="16" fillId="2" borderId="4" xfId="0" applyFont="1" applyFill="1" applyBorder="1" applyAlignment="1">
      <alignment horizontal="center"/>
    </xf>
    <xf numFmtId="0" fontId="16" fillId="6" borderId="2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2" borderId="1" xfId="3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/>
    </xf>
    <xf numFmtId="1" fontId="5" fillId="12" borderId="2" xfId="0" applyNumberFormat="1" applyFont="1" applyFill="1" applyBorder="1" applyAlignment="1">
      <alignment horizontal="center" vertical="center" wrapText="1"/>
    </xf>
    <xf numFmtId="3" fontId="11" fillId="8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1" fontId="12" fillId="9" borderId="0" xfId="0" applyNumberFormat="1" applyFont="1" applyFill="1"/>
    <xf numFmtId="0" fontId="7" fillId="9" borderId="0" xfId="0" applyFont="1" applyFill="1" applyBorder="1" applyAlignment="1"/>
    <xf numFmtId="0" fontId="11" fillId="9" borderId="0" xfId="0" applyFont="1" applyFill="1" applyAlignment="1">
      <alignment horizontal="left"/>
    </xf>
    <xf numFmtId="0" fontId="12" fillId="0" borderId="0" xfId="0" applyFont="1" applyAlignment="1">
      <alignment vertical="center"/>
    </xf>
    <xf numFmtId="0" fontId="11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2" borderId="3" xfId="0" applyFont="1" applyFill="1" applyBorder="1" applyAlignment="1">
      <alignment horizontal="center" vertical="center" textRotation="90" wrapText="1"/>
    </xf>
    <xf numFmtId="3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/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/>
    </xf>
    <xf numFmtId="3" fontId="11" fillId="9" borderId="1" xfId="0" applyNumberFormat="1" applyFont="1" applyFill="1" applyBorder="1" applyAlignment="1">
      <alignment horizontal="center"/>
    </xf>
    <xf numFmtId="1" fontId="4" fillId="9" borderId="2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" fontId="5" fillId="1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vertical="center"/>
    </xf>
    <xf numFmtId="0" fontId="11" fillId="0" borderId="0" xfId="0" applyFont="1" applyFill="1"/>
    <xf numFmtId="3" fontId="12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9" borderId="1" xfId="0" applyFont="1" applyFill="1" applyBorder="1" applyAlignment="1"/>
    <xf numFmtId="3" fontId="12" fillId="9" borderId="1" xfId="0" applyNumberFormat="1" applyFont="1" applyFill="1" applyBorder="1" applyAlignment="1">
      <alignment horizontal="center"/>
    </xf>
    <xf numFmtId="0" fontId="12" fillId="9" borderId="1" xfId="0" applyFont="1" applyFill="1" applyBorder="1" applyAlignment="1">
      <alignment horizontal="right"/>
    </xf>
    <xf numFmtId="1" fontId="5" fillId="9" borderId="1" xfId="0" applyNumberFormat="1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3" fontId="23" fillId="2" borderId="2" xfId="0" applyNumberFormat="1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3" fontId="12" fillId="9" borderId="2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wrapText="1"/>
    </xf>
    <xf numFmtId="0" fontId="13" fillId="14" borderId="1" xfId="0" applyFont="1" applyFill="1" applyBorder="1" applyAlignment="1">
      <alignment wrapText="1"/>
    </xf>
    <xf numFmtId="0" fontId="13" fillId="0" borderId="1" xfId="0" applyFont="1" applyFill="1" applyBorder="1" applyAlignment="1">
      <alignment wrapText="1"/>
    </xf>
    <xf numFmtId="0" fontId="13" fillId="0" borderId="1" xfId="0" applyFont="1" applyBorder="1" applyAlignment="1">
      <alignment vertical="center"/>
    </xf>
    <xf numFmtId="0" fontId="13" fillId="6" borderId="1" xfId="0" applyFont="1" applyFill="1" applyBorder="1"/>
    <xf numFmtId="0" fontId="13" fillId="7" borderId="1" xfId="0" applyFont="1" applyFill="1" applyBorder="1" applyAlignment="1">
      <alignment vertical="center"/>
    </xf>
    <xf numFmtId="0" fontId="23" fillId="5" borderId="1" xfId="0" applyFont="1" applyFill="1" applyBorder="1"/>
    <xf numFmtId="0" fontId="13" fillId="0" borderId="1" xfId="0" applyFont="1" applyBorder="1"/>
    <xf numFmtId="0" fontId="13" fillId="2" borderId="1" xfId="0" applyFont="1" applyFill="1" applyBorder="1"/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3" fontId="0" fillId="0" borderId="0" xfId="0" applyNumberFormat="1"/>
    <xf numFmtId="0" fontId="23" fillId="14" borderId="1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11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/>
    <xf numFmtId="0" fontId="2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3" fillId="11" borderId="1" xfId="0" applyFont="1" applyFill="1" applyBorder="1"/>
    <xf numFmtId="0" fontId="23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3" fontId="10" fillId="10" borderId="1" xfId="0" applyNumberFormat="1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3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10" borderId="8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3" fontId="5" fillId="12" borderId="1" xfId="0" applyNumberFormat="1" applyFont="1" applyFill="1" applyBorder="1" applyAlignment="1">
      <alignment horizontal="center" vertical="center" wrapText="1"/>
    </xf>
    <xf numFmtId="1" fontId="4" fillId="9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9" borderId="1" xfId="0" applyFont="1" applyFill="1" applyBorder="1" applyAlignment="1">
      <alignment horizontal="center" vertical="center"/>
    </xf>
    <xf numFmtId="0" fontId="0" fillId="0" borderId="8" xfId="0" applyBorder="1"/>
    <xf numFmtId="0" fontId="0" fillId="14" borderId="8" xfId="0" applyFill="1" applyBorder="1" applyAlignment="1">
      <alignment wrapText="1"/>
    </xf>
    <xf numFmtId="0" fontId="0" fillId="15" borderId="8" xfId="0" applyFill="1" applyBorder="1" applyAlignment="1">
      <alignment wrapText="1"/>
    </xf>
    <xf numFmtId="0" fontId="0" fillId="13" borderId="8" xfId="0" applyFill="1" applyBorder="1" applyAlignment="1">
      <alignment wrapText="1"/>
    </xf>
    <xf numFmtId="0" fontId="0" fillId="16" borderId="8" xfId="0" applyFill="1" applyBorder="1" applyAlignment="1">
      <alignment wrapText="1"/>
    </xf>
    <xf numFmtId="0" fontId="0" fillId="8" borderId="8" xfId="0" applyFill="1" applyBorder="1"/>
    <xf numFmtId="0" fontId="0" fillId="3" borderId="8" xfId="0" applyFill="1" applyBorder="1"/>
    <xf numFmtId="0" fontId="0" fillId="17" borderId="8" xfId="0" applyFill="1" applyBorder="1"/>
    <xf numFmtId="0" fontId="12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6" fillId="2" borderId="0" xfId="0" applyFont="1" applyFill="1" applyAlignment="1">
      <alignment wrapText="1"/>
    </xf>
    <xf numFmtId="0" fontId="7" fillId="2" borderId="2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10" fillId="0" borderId="0" xfId="0" applyFont="1" applyAlignment="1">
      <alignment horizontal="center"/>
    </xf>
    <xf numFmtId="0" fontId="24" fillId="0" borderId="0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1" fontId="11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3" fontId="12" fillId="9" borderId="0" xfId="0" applyNumberFormat="1" applyFont="1" applyFill="1"/>
    <xf numFmtId="3" fontId="12" fillId="9" borderId="0" xfId="0" applyNumberFormat="1" applyFont="1" applyFill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" vertical="center" wrapText="1"/>
    </xf>
    <xf numFmtId="2" fontId="9" fillId="2" borderId="1" xfId="3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20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textRotation="90" wrapText="1"/>
    </xf>
    <xf numFmtId="0" fontId="11" fillId="8" borderId="3" xfId="0" applyFont="1" applyFill="1" applyBorder="1" applyAlignment="1">
      <alignment horizontal="center" vertical="center" textRotation="90" wrapText="1"/>
    </xf>
    <xf numFmtId="0" fontId="11" fillId="8" borderId="2" xfId="0" applyFont="1" applyFill="1" applyBorder="1" applyAlignment="1">
      <alignment horizontal="center" vertical="center" textRotation="90" wrapText="1"/>
    </xf>
    <xf numFmtId="0" fontId="11" fillId="12" borderId="4" xfId="0" applyFont="1" applyFill="1" applyBorder="1" applyAlignment="1">
      <alignment horizontal="center" vertical="center" textRotation="90" wrapText="1"/>
    </xf>
    <xf numFmtId="0" fontId="11" fillId="12" borderId="3" xfId="0" applyFont="1" applyFill="1" applyBorder="1" applyAlignment="1">
      <alignment horizontal="center" vertical="center" textRotation="90" wrapText="1"/>
    </xf>
    <xf numFmtId="0" fontId="11" fillId="12" borderId="2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textRotation="90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8" borderId="3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textRotation="90" wrapText="1"/>
    </xf>
    <xf numFmtId="0" fontId="11" fillId="14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textRotation="90" wrapText="1"/>
    </xf>
    <xf numFmtId="0" fontId="12" fillId="2" borderId="3" xfId="0" applyFont="1" applyFill="1" applyBorder="1" applyAlignment="1">
      <alignment horizontal="center" vertical="center" textRotation="90" wrapText="1"/>
    </xf>
    <xf numFmtId="0" fontId="12" fillId="2" borderId="2" xfId="0" applyFont="1" applyFill="1" applyBorder="1" applyAlignment="1">
      <alignment horizontal="center" vertical="center" textRotation="90" wrapText="1"/>
    </xf>
  </cellXfs>
  <cellStyles count="5">
    <cellStyle name="Dziesiętny 2" xfId="1"/>
    <cellStyle name="Normalny" xfId="0" builtinId="0"/>
    <cellStyle name="Normalny 2" xfId="2"/>
    <cellStyle name="Normalny 3" xfId="3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32"/>
  <sheetViews>
    <sheetView topLeftCell="B1" zoomScale="75" zoomScaleNormal="75" workbookViewId="0">
      <selection activeCell="AB24" sqref="AB24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9" customWidth="1"/>
    <col min="6" max="6" width="11.7109375" customWidth="1"/>
    <col min="7" max="7" width="8.42578125" customWidth="1"/>
    <col min="8" max="8" width="12.7109375" customWidth="1"/>
    <col min="9" max="9" width="11" style="85" hidden="1" customWidth="1"/>
    <col min="10" max="10" width="11.85546875" hidden="1" customWidth="1"/>
    <col min="11" max="11" width="7.42578125" hidden="1" customWidth="1"/>
    <col min="12" max="14" width="14.5703125" hidden="1" customWidth="1"/>
    <col min="15" max="16" width="11.85546875" customWidth="1"/>
    <col min="17" max="17" width="9.42578125" style="119" customWidth="1"/>
    <col min="18" max="18" width="16.85546875" style="258" customWidth="1"/>
    <col min="19" max="19" width="17" style="119" customWidth="1"/>
    <col min="20" max="20" width="27.140625" customWidth="1"/>
    <col min="21" max="21" width="9.140625" hidden="1" customWidth="1"/>
    <col min="22" max="22" width="17" style="103" hidden="1" customWidth="1"/>
    <col min="23" max="23" width="20.28515625" style="103" hidden="1" customWidth="1"/>
    <col min="24" max="24" width="17.42578125" style="103" hidden="1" customWidth="1"/>
    <col min="25" max="25" width="37.140625" style="103" customWidth="1"/>
    <col min="26" max="26" width="41.5703125" customWidth="1"/>
  </cols>
  <sheetData>
    <row r="1" spans="2:26" x14ac:dyDescent="0.25">
      <c r="B1" s="278" t="s">
        <v>295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</row>
    <row r="2" spans="2:26" x14ac:dyDescent="0.25">
      <c r="B2" s="278" t="s">
        <v>298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</row>
    <row r="3" spans="2:26" x14ac:dyDescent="0.25">
      <c r="D3" s="148"/>
      <c r="E3" s="148"/>
      <c r="F3" s="148"/>
      <c r="G3" s="148"/>
      <c r="H3" s="148"/>
      <c r="T3" s="42"/>
    </row>
    <row r="4" spans="2:26" ht="15.75" customHeight="1" x14ac:dyDescent="0.25">
      <c r="B4" s="279" t="s">
        <v>477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</row>
    <row r="5" spans="2:26" ht="22.5" customHeight="1" x14ac:dyDescent="0.25"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</row>
    <row r="6" spans="2:26" ht="63.75" customHeight="1" x14ac:dyDescent="0.25">
      <c r="B6" s="58" t="s">
        <v>0</v>
      </c>
      <c r="C6" s="58" t="s">
        <v>1</v>
      </c>
      <c r="D6" s="58" t="s">
        <v>140</v>
      </c>
      <c r="E6" s="66" t="s">
        <v>92</v>
      </c>
      <c r="F6" s="58" t="s">
        <v>82</v>
      </c>
      <c r="G6" s="58" t="s">
        <v>3</v>
      </c>
      <c r="H6" s="58" t="s">
        <v>4</v>
      </c>
      <c r="I6" s="58" t="s">
        <v>141</v>
      </c>
      <c r="J6" s="125" t="s">
        <v>166</v>
      </c>
      <c r="K6" s="125">
        <v>2018</v>
      </c>
      <c r="L6" s="125">
        <v>2019</v>
      </c>
      <c r="M6" s="125">
        <v>2020</v>
      </c>
      <c r="N6" s="125">
        <v>2021</v>
      </c>
      <c r="O6" s="123" t="s">
        <v>141</v>
      </c>
      <c r="P6" s="123" t="s">
        <v>392</v>
      </c>
      <c r="Q6" s="120" t="s">
        <v>142</v>
      </c>
      <c r="R6" s="260" t="s">
        <v>468</v>
      </c>
      <c r="S6" s="260" t="s">
        <v>467</v>
      </c>
      <c r="T6" s="65" t="s">
        <v>91</v>
      </c>
      <c r="V6" s="101" t="s">
        <v>213</v>
      </c>
      <c r="W6" s="100" t="s">
        <v>214</v>
      </c>
      <c r="X6" s="100" t="s">
        <v>215</v>
      </c>
      <c r="Y6" s="100" t="s">
        <v>216</v>
      </c>
      <c r="Z6" s="100" t="s">
        <v>453</v>
      </c>
    </row>
    <row r="7" spans="2:26" ht="30" customHeight="1" x14ac:dyDescent="0.25">
      <c r="B7" s="60" t="s">
        <v>5</v>
      </c>
      <c r="C7" s="75" t="s">
        <v>143</v>
      </c>
      <c r="D7" s="75" t="s">
        <v>144</v>
      </c>
      <c r="E7" s="281" t="s">
        <v>267</v>
      </c>
      <c r="F7" s="284" t="s">
        <v>145</v>
      </c>
      <c r="G7" s="60" t="s">
        <v>146</v>
      </c>
      <c r="H7" s="225">
        <v>4944826</v>
      </c>
      <c r="I7" s="89">
        <v>600</v>
      </c>
      <c r="J7" s="74">
        <f>I7/12*24</f>
        <v>1200</v>
      </c>
      <c r="K7" s="74">
        <v>533</v>
      </c>
      <c r="L7" s="74">
        <v>518</v>
      </c>
      <c r="M7" s="188">
        <v>414</v>
      </c>
      <c r="N7" s="188">
        <v>426</v>
      </c>
      <c r="O7" s="124">
        <v>550</v>
      </c>
      <c r="P7" s="239">
        <f>O7/2</f>
        <v>275</v>
      </c>
      <c r="Q7" s="233">
        <v>250</v>
      </c>
      <c r="R7" s="273">
        <f>O7*0.833</f>
        <v>458.15</v>
      </c>
      <c r="S7" s="273">
        <f>O7*0.25</f>
        <v>137.5</v>
      </c>
      <c r="T7" s="193" t="s">
        <v>366</v>
      </c>
      <c r="V7" s="91" t="s">
        <v>217</v>
      </c>
      <c r="W7" s="90" t="s">
        <v>218</v>
      </c>
      <c r="X7" s="90" t="s">
        <v>219</v>
      </c>
      <c r="Y7" s="113" t="s">
        <v>220</v>
      </c>
      <c r="Z7" s="275" t="s">
        <v>454</v>
      </c>
    </row>
    <row r="8" spans="2:26" s="50" customFormat="1" ht="30" x14ac:dyDescent="0.25">
      <c r="B8" s="58" t="s">
        <v>9</v>
      </c>
      <c r="C8" s="7" t="s">
        <v>147</v>
      </c>
      <c r="D8" s="8" t="s">
        <v>148</v>
      </c>
      <c r="E8" s="282"/>
      <c r="F8" s="285"/>
      <c r="G8" s="16" t="s">
        <v>146</v>
      </c>
      <c r="H8" s="215">
        <v>40796975</v>
      </c>
      <c r="I8" s="126">
        <v>860</v>
      </c>
      <c r="J8" s="74">
        <f t="shared" ref="J8:J24" si="0">I8/12*24</f>
        <v>1720</v>
      </c>
      <c r="K8" s="74">
        <v>688</v>
      </c>
      <c r="L8" s="74">
        <v>726</v>
      </c>
      <c r="M8" s="188">
        <v>414</v>
      </c>
      <c r="N8" s="188">
        <v>463</v>
      </c>
      <c r="O8" s="124">
        <v>750</v>
      </c>
      <c r="P8" s="239">
        <f t="shared" ref="P8:P24" si="1">O8/2</f>
        <v>375</v>
      </c>
      <c r="Q8" s="234">
        <v>260</v>
      </c>
      <c r="R8" s="273">
        <f t="shared" ref="R8:R24" si="2">O8*0.833</f>
        <v>624.75</v>
      </c>
      <c r="S8" s="273">
        <f t="shared" ref="S8:S24" si="3">O8*0.25</f>
        <v>187.5</v>
      </c>
      <c r="T8" s="193" t="s">
        <v>352</v>
      </c>
      <c r="V8" s="115" t="s">
        <v>221</v>
      </c>
      <c r="W8" s="112" t="s">
        <v>222</v>
      </c>
      <c r="X8" s="112" t="s">
        <v>223</v>
      </c>
      <c r="Y8" s="113" t="s">
        <v>224</v>
      </c>
      <c r="Z8" s="276"/>
    </row>
    <row r="9" spans="2:26" s="50" customFormat="1" x14ac:dyDescent="0.25">
      <c r="B9" s="58" t="s">
        <v>12</v>
      </c>
      <c r="C9" s="8" t="s">
        <v>149</v>
      </c>
      <c r="D9" s="8" t="s">
        <v>150</v>
      </c>
      <c r="E9" s="282"/>
      <c r="F9" s="285"/>
      <c r="G9" s="16" t="s">
        <v>146</v>
      </c>
      <c r="H9" s="210">
        <v>53500822</v>
      </c>
      <c r="I9" s="76">
        <v>360</v>
      </c>
      <c r="J9" s="74">
        <f t="shared" si="0"/>
        <v>720</v>
      </c>
      <c r="K9" s="74">
        <v>278</v>
      </c>
      <c r="L9" s="74">
        <v>278</v>
      </c>
      <c r="M9" s="188">
        <v>288</v>
      </c>
      <c r="N9" s="188">
        <v>283</v>
      </c>
      <c r="O9" s="124">
        <v>300</v>
      </c>
      <c r="P9" s="239">
        <f t="shared" si="1"/>
        <v>150</v>
      </c>
      <c r="Q9" s="235">
        <v>100</v>
      </c>
      <c r="R9" s="273">
        <f t="shared" si="2"/>
        <v>249.89999999999998</v>
      </c>
      <c r="S9" s="273">
        <f t="shared" si="3"/>
        <v>75</v>
      </c>
      <c r="T9" s="193" t="s">
        <v>372</v>
      </c>
      <c r="V9" s="115" t="s">
        <v>225</v>
      </c>
      <c r="W9" s="112" t="s">
        <v>226</v>
      </c>
      <c r="X9" s="116"/>
      <c r="Y9" s="113" t="s">
        <v>227</v>
      </c>
      <c r="Z9" s="276"/>
    </row>
    <row r="10" spans="2:26" s="50" customFormat="1" ht="30" x14ac:dyDescent="0.25">
      <c r="B10" s="58" t="s">
        <v>15</v>
      </c>
      <c r="C10" s="51" t="s">
        <v>151</v>
      </c>
      <c r="D10" s="51" t="s">
        <v>152</v>
      </c>
      <c r="E10" s="282"/>
      <c r="F10" s="285"/>
      <c r="G10" s="52" t="s">
        <v>146</v>
      </c>
      <c r="H10" s="218">
        <v>53500823</v>
      </c>
      <c r="I10" s="102">
        <v>1080</v>
      </c>
      <c r="J10" s="74">
        <f t="shared" si="0"/>
        <v>2160</v>
      </c>
      <c r="K10" s="118">
        <v>896</v>
      </c>
      <c r="L10" s="118">
        <v>875</v>
      </c>
      <c r="M10" s="188">
        <v>450</v>
      </c>
      <c r="N10" s="188">
        <v>661</v>
      </c>
      <c r="O10" s="124">
        <v>900</v>
      </c>
      <c r="P10" s="239">
        <f t="shared" si="1"/>
        <v>450</v>
      </c>
      <c r="Q10" s="236">
        <v>336</v>
      </c>
      <c r="R10" s="273">
        <f t="shared" si="2"/>
        <v>749.69999999999993</v>
      </c>
      <c r="S10" s="273">
        <f t="shared" si="3"/>
        <v>225</v>
      </c>
      <c r="T10" s="193" t="s">
        <v>351</v>
      </c>
      <c r="V10" s="115" t="s">
        <v>228</v>
      </c>
      <c r="W10" s="112" t="s">
        <v>229</v>
      </c>
      <c r="X10" s="116"/>
      <c r="Y10" s="113" t="s">
        <v>230</v>
      </c>
      <c r="Z10" s="276"/>
    </row>
    <row r="11" spans="2:26" s="50" customFormat="1" ht="40.5" customHeight="1" x14ac:dyDescent="0.25">
      <c r="B11" s="58" t="s">
        <v>18</v>
      </c>
      <c r="C11" s="7" t="s">
        <v>153</v>
      </c>
      <c r="D11" s="7" t="s">
        <v>205</v>
      </c>
      <c r="E11" s="282"/>
      <c r="F11" s="285"/>
      <c r="G11" s="16" t="s">
        <v>146</v>
      </c>
      <c r="H11" s="210">
        <v>53500567</v>
      </c>
      <c r="I11" s="76">
        <v>1000</v>
      </c>
      <c r="J11" s="74">
        <f t="shared" si="0"/>
        <v>2000</v>
      </c>
      <c r="K11" s="118">
        <v>719</v>
      </c>
      <c r="L11" s="118">
        <v>649</v>
      </c>
      <c r="M11" s="188">
        <v>528</v>
      </c>
      <c r="N11" s="188">
        <v>552</v>
      </c>
      <c r="O11" s="124">
        <v>700</v>
      </c>
      <c r="P11" s="239">
        <f t="shared" si="1"/>
        <v>350</v>
      </c>
      <c r="Q11" s="235">
        <v>300</v>
      </c>
      <c r="R11" s="273">
        <f t="shared" si="2"/>
        <v>583.1</v>
      </c>
      <c r="S11" s="273">
        <f t="shared" si="3"/>
        <v>175</v>
      </c>
      <c r="T11" s="193" t="s">
        <v>374</v>
      </c>
      <c r="V11" s="115" t="s">
        <v>231</v>
      </c>
      <c r="W11" s="112" t="s">
        <v>232</v>
      </c>
      <c r="X11" s="116"/>
      <c r="Y11" s="113" t="s">
        <v>204</v>
      </c>
      <c r="Z11" s="276"/>
    </row>
    <row r="12" spans="2:26" s="50" customFormat="1" ht="40.5" customHeight="1" x14ac:dyDescent="0.25">
      <c r="B12" s="58" t="s">
        <v>21</v>
      </c>
      <c r="C12" s="7" t="s">
        <v>154</v>
      </c>
      <c r="D12" s="7" t="s">
        <v>206</v>
      </c>
      <c r="E12" s="282"/>
      <c r="F12" s="285"/>
      <c r="G12" s="16" t="s">
        <v>146</v>
      </c>
      <c r="H12" s="217">
        <v>53500825</v>
      </c>
      <c r="I12" s="76">
        <v>1800</v>
      </c>
      <c r="J12" s="74">
        <f t="shared" si="0"/>
        <v>3600</v>
      </c>
      <c r="K12" s="74">
        <v>1581</v>
      </c>
      <c r="L12" s="74">
        <v>1493</v>
      </c>
      <c r="M12" s="188">
        <v>1161</v>
      </c>
      <c r="N12" s="188">
        <v>1382</v>
      </c>
      <c r="O12" s="124">
        <v>1600</v>
      </c>
      <c r="P12" s="239">
        <f t="shared" si="1"/>
        <v>800</v>
      </c>
      <c r="Q12" s="235">
        <v>350</v>
      </c>
      <c r="R12" s="273">
        <f t="shared" si="2"/>
        <v>1332.8</v>
      </c>
      <c r="S12" s="273">
        <f t="shared" si="3"/>
        <v>400</v>
      </c>
      <c r="T12" s="193" t="s">
        <v>365</v>
      </c>
      <c r="V12" s="115" t="s">
        <v>233</v>
      </c>
      <c r="W12" s="112" t="s">
        <v>234</v>
      </c>
      <c r="X12" s="116"/>
      <c r="Y12" s="113" t="s">
        <v>235</v>
      </c>
      <c r="Z12" s="276"/>
    </row>
    <row r="13" spans="2:26" s="50" customFormat="1" ht="40.5" customHeight="1" x14ac:dyDescent="0.25">
      <c r="B13" s="58" t="s">
        <v>23</v>
      </c>
      <c r="C13" s="7" t="s">
        <v>155</v>
      </c>
      <c r="D13" s="7" t="s">
        <v>207</v>
      </c>
      <c r="E13" s="282"/>
      <c r="F13" s="285"/>
      <c r="G13" s="16" t="s">
        <v>146</v>
      </c>
      <c r="H13" s="217">
        <v>50280442</v>
      </c>
      <c r="I13" s="76">
        <v>4000</v>
      </c>
      <c r="J13" s="74">
        <f t="shared" si="0"/>
        <v>8000</v>
      </c>
      <c r="K13" s="74">
        <v>3450</v>
      </c>
      <c r="L13" s="74">
        <v>3329</v>
      </c>
      <c r="M13" s="188">
        <v>3213</v>
      </c>
      <c r="N13" s="188">
        <v>3262</v>
      </c>
      <c r="O13" s="124">
        <v>3500</v>
      </c>
      <c r="P13" s="239">
        <f t="shared" si="1"/>
        <v>1750</v>
      </c>
      <c r="Q13" s="235">
        <v>800</v>
      </c>
      <c r="R13" s="273">
        <f t="shared" si="2"/>
        <v>2915.5</v>
      </c>
      <c r="S13" s="273">
        <f t="shared" si="3"/>
        <v>875</v>
      </c>
      <c r="T13" s="204" t="s">
        <v>350</v>
      </c>
      <c r="V13" s="115" t="s">
        <v>236</v>
      </c>
      <c r="W13" s="112" t="s">
        <v>237</v>
      </c>
      <c r="X13" s="116"/>
      <c r="Y13" s="113" t="s">
        <v>238</v>
      </c>
      <c r="Z13" s="276"/>
    </row>
    <row r="14" spans="2:26" s="50" customFormat="1" ht="40.5" customHeight="1" x14ac:dyDescent="0.25">
      <c r="B14" s="58" t="s">
        <v>26</v>
      </c>
      <c r="C14" s="8" t="s">
        <v>156</v>
      </c>
      <c r="D14" s="7" t="s">
        <v>208</v>
      </c>
      <c r="E14" s="282"/>
      <c r="F14" s="285"/>
      <c r="G14" s="16" t="s">
        <v>146</v>
      </c>
      <c r="H14" s="210">
        <v>53500824</v>
      </c>
      <c r="I14" s="76">
        <v>3100</v>
      </c>
      <c r="J14" s="74">
        <f t="shared" si="0"/>
        <v>6200</v>
      </c>
      <c r="K14" s="74">
        <v>2803</v>
      </c>
      <c r="L14" s="74">
        <v>2864</v>
      </c>
      <c r="M14" s="188">
        <v>2545</v>
      </c>
      <c r="N14" s="188">
        <v>2776</v>
      </c>
      <c r="O14" s="124">
        <v>3000</v>
      </c>
      <c r="P14" s="239">
        <f t="shared" si="1"/>
        <v>1500</v>
      </c>
      <c r="Q14" s="235">
        <v>700</v>
      </c>
      <c r="R14" s="273">
        <f t="shared" si="2"/>
        <v>2499</v>
      </c>
      <c r="S14" s="273">
        <f t="shared" si="3"/>
        <v>750</v>
      </c>
      <c r="T14" s="193" t="s">
        <v>353</v>
      </c>
      <c r="V14" s="115" t="s">
        <v>239</v>
      </c>
      <c r="W14" s="112" t="s">
        <v>240</v>
      </c>
      <c r="X14" s="116"/>
      <c r="Y14" s="113" t="s">
        <v>241</v>
      </c>
      <c r="Z14" s="276"/>
    </row>
    <row r="15" spans="2:26" s="50" customFormat="1" ht="40.5" customHeight="1" x14ac:dyDescent="0.25">
      <c r="B15" s="58" t="s">
        <v>28</v>
      </c>
      <c r="C15" s="7" t="s">
        <v>157</v>
      </c>
      <c r="D15" s="7" t="s">
        <v>209</v>
      </c>
      <c r="E15" s="282"/>
      <c r="F15" s="285"/>
      <c r="G15" s="16" t="s">
        <v>146</v>
      </c>
      <c r="H15" s="210">
        <v>53501369</v>
      </c>
      <c r="I15" s="76">
        <v>1870</v>
      </c>
      <c r="J15" s="74">
        <f t="shared" si="0"/>
        <v>3740</v>
      </c>
      <c r="K15" s="74">
        <v>1611</v>
      </c>
      <c r="L15" s="74">
        <v>1499</v>
      </c>
      <c r="M15" s="188">
        <v>1448</v>
      </c>
      <c r="N15" s="188">
        <v>1451</v>
      </c>
      <c r="O15" s="124">
        <v>1600</v>
      </c>
      <c r="P15" s="239">
        <f t="shared" si="1"/>
        <v>800</v>
      </c>
      <c r="Q15" s="235">
        <v>350</v>
      </c>
      <c r="R15" s="273">
        <f t="shared" si="2"/>
        <v>1332.8</v>
      </c>
      <c r="S15" s="273">
        <f t="shared" si="3"/>
        <v>400</v>
      </c>
      <c r="T15" s="195" t="s">
        <v>371</v>
      </c>
      <c r="V15" s="115" t="s">
        <v>242</v>
      </c>
      <c r="W15" s="112" t="s">
        <v>243</v>
      </c>
      <c r="X15" s="112" t="s">
        <v>244</v>
      </c>
      <c r="Y15" s="113" t="s">
        <v>245</v>
      </c>
      <c r="Z15" s="276"/>
    </row>
    <row r="16" spans="2:26" s="50" customFormat="1" ht="40.5" customHeight="1" x14ac:dyDescent="0.25">
      <c r="B16" s="58" t="s">
        <v>31</v>
      </c>
      <c r="C16" s="7" t="s">
        <v>382</v>
      </c>
      <c r="D16" s="7" t="s">
        <v>210</v>
      </c>
      <c r="E16" s="283"/>
      <c r="F16" s="285"/>
      <c r="G16" s="16" t="s">
        <v>146</v>
      </c>
      <c r="H16" s="210">
        <v>3250022612</v>
      </c>
      <c r="I16" s="76">
        <v>600</v>
      </c>
      <c r="J16" s="74">
        <f t="shared" si="0"/>
        <v>1200</v>
      </c>
      <c r="K16" s="74">
        <v>591</v>
      </c>
      <c r="L16" s="74">
        <v>603</v>
      </c>
      <c r="M16" s="188">
        <v>420</v>
      </c>
      <c r="N16" s="188">
        <v>418</v>
      </c>
      <c r="O16" s="124">
        <f>((K16+L16)/2)*1.2+750-0.4</f>
        <v>1466</v>
      </c>
      <c r="P16" s="239">
        <f t="shared" si="1"/>
        <v>733</v>
      </c>
      <c r="Q16" s="235">
        <v>260</v>
      </c>
      <c r="R16" s="273">
        <f t="shared" si="2"/>
        <v>1221.1779999999999</v>
      </c>
      <c r="S16" s="273">
        <f t="shared" si="3"/>
        <v>366.5</v>
      </c>
      <c r="T16" s="193" t="s">
        <v>363</v>
      </c>
      <c r="V16" s="115" t="s">
        <v>246</v>
      </c>
      <c r="W16" s="112" t="s">
        <v>247</v>
      </c>
      <c r="X16" s="112" t="s">
        <v>248</v>
      </c>
      <c r="Y16" s="113" t="s">
        <v>249</v>
      </c>
      <c r="Z16" s="276"/>
    </row>
    <row r="17" spans="2:26" s="50" customFormat="1" ht="28.5" customHeight="1" x14ac:dyDescent="0.25">
      <c r="B17" s="64"/>
      <c r="C17" s="53" t="s">
        <v>158</v>
      </c>
      <c r="D17" s="7" t="s">
        <v>211</v>
      </c>
      <c r="E17" s="281" t="s">
        <v>388</v>
      </c>
      <c r="F17" s="285"/>
      <c r="G17" s="54"/>
      <c r="H17" s="54"/>
      <c r="I17" s="127"/>
      <c r="J17" s="54"/>
      <c r="K17" s="54"/>
      <c r="L17" s="54"/>
      <c r="M17" s="54"/>
      <c r="N17" s="54"/>
      <c r="O17" s="232"/>
      <c r="P17" s="239"/>
      <c r="Q17" s="237"/>
      <c r="R17" s="273">
        <f t="shared" si="2"/>
        <v>0</v>
      </c>
      <c r="S17" s="273">
        <f t="shared" si="3"/>
        <v>0</v>
      </c>
      <c r="T17" s="55"/>
      <c r="V17" s="117"/>
      <c r="W17" s="114"/>
      <c r="X17" s="114"/>
      <c r="Y17" s="114"/>
      <c r="Z17" s="276"/>
    </row>
    <row r="18" spans="2:26" s="50" customFormat="1" x14ac:dyDescent="0.25">
      <c r="B18" s="64" t="s">
        <v>34</v>
      </c>
      <c r="C18" s="8" t="s">
        <v>159</v>
      </c>
      <c r="D18" s="255" t="s">
        <v>463</v>
      </c>
      <c r="E18" s="282"/>
      <c r="F18" s="285"/>
      <c r="G18" s="16" t="s">
        <v>146</v>
      </c>
      <c r="H18" s="210">
        <v>53501316</v>
      </c>
      <c r="I18" s="76">
        <v>700</v>
      </c>
      <c r="J18" s="74">
        <f t="shared" si="0"/>
        <v>1400</v>
      </c>
      <c r="K18" s="74">
        <v>565</v>
      </c>
      <c r="L18" s="74">
        <v>651</v>
      </c>
      <c r="M18" s="188">
        <v>697</v>
      </c>
      <c r="N18" s="188">
        <v>752</v>
      </c>
      <c r="O18" s="124">
        <v>800</v>
      </c>
      <c r="P18" s="239">
        <f t="shared" si="1"/>
        <v>400</v>
      </c>
      <c r="Q18" s="235">
        <v>325</v>
      </c>
      <c r="R18" s="273">
        <f t="shared" si="2"/>
        <v>666.4</v>
      </c>
      <c r="S18" s="273">
        <f t="shared" si="3"/>
        <v>200</v>
      </c>
      <c r="T18" s="193" t="s">
        <v>324</v>
      </c>
      <c r="V18" s="115" t="s">
        <v>250</v>
      </c>
      <c r="W18" s="84" t="s">
        <v>251</v>
      </c>
      <c r="X18" s="112" t="s">
        <v>252</v>
      </c>
      <c r="Y18" s="113" t="s">
        <v>253</v>
      </c>
      <c r="Z18" s="276"/>
    </row>
    <row r="19" spans="2:26" s="50" customFormat="1" x14ac:dyDescent="0.25">
      <c r="B19" s="64" t="s">
        <v>35</v>
      </c>
      <c r="C19" s="8" t="s">
        <v>159</v>
      </c>
      <c r="D19" s="255" t="s">
        <v>463</v>
      </c>
      <c r="E19" s="282"/>
      <c r="F19" s="285"/>
      <c r="G19" s="16" t="s">
        <v>146</v>
      </c>
      <c r="H19" s="210">
        <v>53501317</v>
      </c>
      <c r="I19" s="76">
        <v>738</v>
      </c>
      <c r="J19" s="74">
        <f t="shared" si="0"/>
        <v>1476</v>
      </c>
      <c r="K19" s="74">
        <v>600</v>
      </c>
      <c r="L19" s="74">
        <v>926</v>
      </c>
      <c r="M19" s="188">
        <v>952</v>
      </c>
      <c r="N19" s="188">
        <v>992</v>
      </c>
      <c r="O19" s="124">
        <v>1000</v>
      </c>
      <c r="P19" s="239">
        <f t="shared" si="1"/>
        <v>500</v>
      </c>
      <c r="Q19" s="235">
        <v>350</v>
      </c>
      <c r="R19" s="273">
        <f t="shared" si="2"/>
        <v>833</v>
      </c>
      <c r="S19" s="273">
        <f t="shared" si="3"/>
        <v>250</v>
      </c>
      <c r="T19" s="193" t="s">
        <v>325</v>
      </c>
      <c r="V19" s="115" t="s">
        <v>254</v>
      </c>
      <c r="W19" s="84" t="s">
        <v>251</v>
      </c>
      <c r="X19" s="112" t="s">
        <v>255</v>
      </c>
      <c r="Y19" s="113" t="s">
        <v>256</v>
      </c>
      <c r="Z19" s="276"/>
    </row>
    <row r="20" spans="2:26" s="50" customFormat="1" x14ac:dyDescent="0.25">
      <c r="B20" s="64" t="s">
        <v>38</v>
      </c>
      <c r="C20" s="8" t="s">
        <v>160</v>
      </c>
      <c r="D20" s="255" t="s">
        <v>464</v>
      </c>
      <c r="E20" s="282"/>
      <c r="F20" s="285"/>
      <c r="G20" s="16" t="s">
        <v>146</v>
      </c>
      <c r="H20" s="210">
        <v>53501368</v>
      </c>
      <c r="I20" s="76">
        <v>530</v>
      </c>
      <c r="J20" s="74">
        <f t="shared" si="0"/>
        <v>1060</v>
      </c>
      <c r="K20" s="74">
        <v>473</v>
      </c>
      <c r="L20" s="74">
        <v>632</v>
      </c>
      <c r="M20" s="188">
        <v>651</v>
      </c>
      <c r="N20" s="188">
        <v>605</v>
      </c>
      <c r="O20" s="124">
        <v>650</v>
      </c>
      <c r="P20" s="239">
        <f t="shared" si="1"/>
        <v>325</v>
      </c>
      <c r="Q20" s="235">
        <v>260</v>
      </c>
      <c r="R20" s="273">
        <f t="shared" si="2"/>
        <v>541.44999999999993</v>
      </c>
      <c r="S20" s="273">
        <f t="shared" si="3"/>
        <v>162.5</v>
      </c>
      <c r="T20" s="193" t="s">
        <v>326</v>
      </c>
      <c r="V20" s="115" t="s">
        <v>257</v>
      </c>
      <c r="W20" s="84" t="s">
        <v>258</v>
      </c>
      <c r="X20" s="112" t="s">
        <v>252</v>
      </c>
      <c r="Y20" s="113" t="s">
        <v>259</v>
      </c>
      <c r="Z20" s="276"/>
    </row>
    <row r="21" spans="2:26" s="50" customFormat="1" x14ac:dyDescent="0.25">
      <c r="B21" s="64" t="s">
        <v>39</v>
      </c>
      <c r="C21" s="8" t="s">
        <v>160</v>
      </c>
      <c r="D21" s="255" t="s">
        <v>464</v>
      </c>
      <c r="E21" s="282"/>
      <c r="F21" s="285"/>
      <c r="G21" s="16" t="s">
        <v>146</v>
      </c>
      <c r="H21" s="210">
        <v>53501366</v>
      </c>
      <c r="I21" s="76">
        <v>435</v>
      </c>
      <c r="J21" s="74">
        <f t="shared" si="0"/>
        <v>870</v>
      </c>
      <c r="K21" s="74">
        <v>557</v>
      </c>
      <c r="L21" s="74">
        <v>599</v>
      </c>
      <c r="M21" s="188">
        <v>620</v>
      </c>
      <c r="N21" s="188">
        <v>586</v>
      </c>
      <c r="O21" s="124">
        <v>650</v>
      </c>
      <c r="P21" s="239">
        <f t="shared" si="1"/>
        <v>325</v>
      </c>
      <c r="Q21" s="235">
        <v>275</v>
      </c>
      <c r="R21" s="273">
        <f t="shared" si="2"/>
        <v>541.44999999999993</v>
      </c>
      <c r="S21" s="273">
        <f t="shared" si="3"/>
        <v>162.5</v>
      </c>
      <c r="T21" s="193" t="s">
        <v>327</v>
      </c>
      <c r="V21" s="115" t="s">
        <v>260</v>
      </c>
      <c r="W21" s="84" t="s">
        <v>258</v>
      </c>
      <c r="X21" s="112" t="s">
        <v>255</v>
      </c>
      <c r="Y21" s="113" t="s">
        <v>261</v>
      </c>
      <c r="Z21" s="276"/>
    </row>
    <row r="22" spans="2:26" s="50" customFormat="1" x14ac:dyDescent="0.25">
      <c r="B22" s="64" t="s">
        <v>42</v>
      </c>
      <c r="C22" s="8" t="s">
        <v>161</v>
      </c>
      <c r="D22" s="255" t="s">
        <v>465</v>
      </c>
      <c r="E22" s="282"/>
      <c r="F22" s="285"/>
      <c r="G22" s="16" t="s">
        <v>146</v>
      </c>
      <c r="H22" s="210">
        <v>42203082</v>
      </c>
      <c r="I22" s="76">
        <v>280</v>
      </c>
      <c r="J22" s="74">
        <f t="shared" si="0"/>
        <v>560</v>
      </c>
      <c r="K22" s="74">
        <v>230</v>
      </c>
      <c r="L22" s="74">
        <v>226</v>
      </c>
      <c r="M22" s="188">
        <v>490</v>
      </c>
      <c r="N22" s="188">
        <v>503</v>
      </c>
      <c r="O22" s="124">
        <v>550</v>
      </c>
      <c r="P22" s="239">
        <f t="shared" si="1"/>
        <v>275</v>
      </c>
      <c r="Q22" s="235">
        <v>350</v>
      </c>
      <c r="R22" s="273">
        <f t="shared" si="2"/>
        <v>458.15</v>
      </c>
      <c r="S22" s="273">
        <f t="shared" si="3"/>
        <v>137.5</v>
      </c>
      <c r="T22" s="193" t="s">
        <v>328</v>
      </c>
      <c r="V22" s="115" t="s">
        <v>262</v>
      </c>
      <c r="W22" s="84" t="s">
        <v>263</v>
      </c>
      <c r="X22" s="112" t="s">
        <v>252</v>
      </c>
      <c r="Y22" s="113" t="s">
        <v>264</v>
      </c>
      <c r="Z22" s="276"/>
    </row>
    <row r="23" spans="2:26" s="50" customFormat="1" x14ac:dyDescent="0.25">
      <c r="B23" s="64" t="s">
        <v>44</v>
      </c>
      <c r="C23" s="8" t="s">
        <v>161</v>
      </c>
      <c r="D23" s="255" t="s">
        <v>465</v>
      </c>
      <c r="E23" s="283"/>
      <c r="F23" s="286"/>
      <c r="G23" s="16" t="s">
        <v>146</v>
      </c>
      <c r="H23" s="210">
        <v>42203084</v>
      </c>
      <c r="I23" s="76">
        <v>300</v>
      </c>
      <c r="J23" s="74">
        <f t="shared" si="0"/>
        <v>600</v>
      </c>
      <c r="K23" s="74">
        <v>672</v>
      </c>
      <c r="L23" s="74">
        <v>613</v>
      </c>
      <c r="M23" s="188">
        <v>496</v>
      </c>
      <c r="N23" s="188">
        <v>594</v>
      </c>
      <c r="O23" s="124">
        <v>650</v>
      </c>
      <c r="P23" s="239">
        <f t="shared" si="1"/>
        <v>325</v>
      </c>
      <c r="Q23" s="235">
        <v>350</v>
      </c>
      <c r="R23" s="273">
        <f t="shared" si="2"/>
        <v>541.44999999999993</v>
      </c>
      <c r="S23" s="273">
        <f t="shared" si="3"/>
        <v>162.5</v>
      </c>
      <c r="T23" s="193" t="s">
        <v>329</v>
      </c>
      <c r="V23" s="115" t="s">
        <v>265</v>
      </c>
      <c r="W23" s="84" t="s">
        <v>263</v>
      </c>
      <c r="X23" s="112" t="s">
        <v>255</v>
      </c>
      <c r="Y23" s="113" t="s">
        <v>266</v>
      </c>
      <c r="Z23" s="277"/>
    </row>
    <row r="24" spans="2:26" s="107" customFormat="1" ht="60" x14ac:dyDescent="0.25">
      <c r="B24" s="104" t="s">
        <v>70</v>
      </c>
      <c r="C24" s="105" t="s">
        <v>163</v>
      </c>
      <c r="D24" s="105" t="s">
        <v>164</v>
      </c>
      <c r="E24" s="66" t="s">
        <v>280</v>
      </c>
      <c r="F24" s="154" t="s">
        <v>167</v>
      </c>
      <c r="G24" s="92" t="s">
        <v>165</v>
      </c>
      <c r="H24" s="211">
        <v>96250840</v>
      </c>
      <c r="I24" s="106">
        <v>620</v>
      </c>
      <c r="J24" s="92">
        <f t="shared" si="0"/>
        <v>1240</v>
      </c>
      <c r="K24" s="92">
        <v>610</v>
      </c>
      <c r="L24" s="92">
        <v>600</v>
      </c>
      <c r="M24" s="227">
        <v>374</v>
      </c>
      <c r="N24" s="227">
        <v>344</v>
      </c>
      <c r="O24" s="124">
        <v>600</v>
      </c>
      <c r="P24" s="239">
        <f t="shared" si="1"/>
        <v>300</v>
      </c>
      <c r="Q24" s="238">
        <v>150</v>
      </c>
      <c r="R24" s="273">
        <f t="shared" si="2"/>
        <v>499.79999999999995</v>
      </c>
      <c r="S24" s="273">
        <f t="shared" si="3"/>
        <v>150</v>
      </c>
      <c r="T24" s="192" t="s">
        <v>391</v>
      </c>
      <c r="V24" s="92"/>
      <c r="W24" s="92"/>
      <c r="X24" s="92"/>
      <c r="Y24" s="252" t="s">
        <v>451</v>
      </c>
      <c r="Z24" s="92" t="s">
        <v>482</v>
      </c>
    </row>
    <row r="25" spans="2:26" x14ac:dyDescent="0.25">
      <c r="C25" s="42"/>
      <c r="H25" s="183" t="s">
        <v>68</v>
      </c>
      <c r="I25" s="158">
        <f t="shared" ref="I25:O25" si="4">SUM(I7:I24)</f>
        <v>18873</v>
      </c>
      <c r="J25" s="184">
        <f t="shared" si="4"/>
        <v>37746</v>
      </c>
      <c r="K25" s="184">
        <f t="shared" si="4"/>
        <v>16857</v>
      </c>
      <c r="L25" s="184">
        <f t="shared" si="4"/>
        <v>17081</v>
      </c>
      <c r="M25" s="184">
        <f t="shared" si="4"/>
        <v>15161</v>
      </c>
      <c r="N25" s="184">
        <f>SUM(N7:N24)</f>
        <v>16050</v>
      </c>
      <c r="O25" s="184">
        <f t="shared" si="4"/>
        <v>19266</v>
      </c>
      <c r="P25" s="184">
        <f>SUM(P7:P24)</f>
        <v>9633</v>
      </c>
      <c r="Q25" s="261"/>
      <c r="R25" s="268">
        <f>SUM(R7:R24)</f>
        <v>16048.578</v>
      </c>
      <c r="S25" s="269">
        <f>SUM(S7:S24)</f>
        <v>4816.5</v>
      </c>
    </row>
    <row r="26" spans="2:26" x14ac:dyDescent="0.25">
      <c r="H26" s="12"/>
      <c r="I26" s="33"/>
      <c r="J26" s="33"/>
      <c r="K26" s="33"/>
      <c r="L26" s="33"/>
      <c r="M26" s="33"/>
      <c r="N26" s="33"/>
      <c r="O26" s="33"/>
      <c r="P26" s="33"/>
      <c r="Q26" s="122"/>
      <c r="R26" s="259"/>
      <c r="S26" s="122"/>
      <c r="T26" s="12"/>
    </row>
    <row r="28" spans="2:26" x14ac:dyDescent="0.25">
      <c r="B28" s="109"/>
      <c r="C28" s="110"/>
      <c r="E28" s="82" t="s">
        <v>473</v>
      </c>
      <c r="F28" s="83"/>
      <c r="G28" s="108">
        <f>R25</f>
        <v>16048.578</v>
      </c>
      <c r="H28" s="146" t="s">
        <v>212</v>
      </c>
      <c r="J28" s="155"/>
      <c r="K28" s="107"/>
      <c r="L28" s="155"/>
      <c r="M28" s="155"/>
      <c r="N28" s="155"/>
      <c r="O28" s="155"/>
      <c r="P28" s="155"/>
    </row>
    <row r="29" spans="2:26" x14ac:dyDescent="0.25">
      <c r="C29" s="56"/>
      <c r="E29" s="82" t="s">
        <v>472</v>
      </c>
      <c r="F29" s="83"/>
      <c r="G29" s="108">
        <f>S25</f>
        <v>4816.5</v>
      </c>
      <c r="H29" s="146" t="s">
        <v>212</v>
      </c>
      <c r="V29" s="110" t="s">
        <v>301</v>
      </c>
    </row>
    <row r="30" spans="2:26" x14ac:dyDescent="0.25">
      <c r="C30" t="s">
        <v>383</v>
      </c>
      <c r="D30" t="s">
        <v>384</v>
      </c>
    </row>
    <row r="31" spans="2:26" x14ac:dyDescent="0.25">
      <c r="E31" s="82" t="s">
        <v>469</v>
      </c>
      <c r="F31" s="82"/>
      <c r="G31" s="270">
        <f>G29+G28</f>
        <v>20865.078000000001</v>
      </c>
      <c r="H31" s="82" t="s">
        <v>470</v>
      </c>
    </row>
    <row r="32" spans="2:26" x14ac:dyDescent="0.25">
      <c r="M32" s="219">
        <f>M23+M22+M21+M20+M19+M18+M16+M15+M14+M13+M12+M11+M10</f>
        <v>13671</v>
      </c>
      <c r="N32" s="219"/>
    </row>
  </sheetData>
  <mergeCells count="7">
    <mergeCell ref="Z7:Z23"/>
    <mergeCell ref="B1:T1"/>
    <mergeCell ref="B2:T2"/>
    <mergeCell ref="B4:T5"/>
    <mergeCell ref="E7:E16"/>
    <mergeCell ref="F7:F23"/>
    <mergeCell ref="E17:E23"/>
  </mergeCells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64"/>
  <sheetViews>
    <sheetView topLeftCell="A22" zoomScale="75" zoomScaleNormal="75" workbookViewId="0">
      <selection activeCell="T44" sqref="T44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customWidth="1"/>
    <col min="6" max="6" width="11.5703125" customWidth="1"/>
    <col min="7" max="7" width="9" style="32" customWidth="1"/>
    <col min="8" max="8" width="16.28515625" customWidth="1"/>
    <col min="9" max="9" width="19.140625" hidden="1" customWidth="1"/>
    <col min="10" max="10" width="11.42578125" hidden="1" customWidth="1"/>
    <col min="11" max="11" width="13.7109375" hidden="1" customWidth="1"/>
    <col min="12" max="14" width="12.42578125" hidden="1" customWidth="1"/>
    <col min="18" max="18" width="21" style="50" customWidth="1"/>
    <col min="19" max="19" width="21.7109375" style="50" customWidth="1"/>
    <col min="20" max="20" width="28.28515625" customWidth="1"/>
    <col min="21" max="21" width="33.5703125" customWidth="1"/>
    <col min="22" max="22" width="26.140625" customWidth="1"/>
    <col min="23" max="23" width="20" hidden="1" customWidth="1"/>
    <col min="24" max="25" width="9.140625" hidden="1" customWidth="1"/>
    <col min="26" max="26" width="27.28515625" customWidth="1"/>
  </cols>
  <sheetData>
    <row r="1" spans="2:26" ht="15.75" x14ac:dyDescent="0.25">
      <c r="B1" s="294" t="s">
        <v>296</v>
      </c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62"/>
      <c r="S1" s="262"/>
    </row>
    <row r="2" spans="2:26" ht="15.75" x14ac:dyDescent="0.25">
      <c r="B2" s="294" t="s">
        <v>299</v>
      </c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62"/>
      <c r="S2" s="262"/>
    </row>
    <row r="3" spans="2:26" x14ac:dyDescent="0.25">
      <c r="D3" s="31"/>
      <c r="T3" s="34"/>
    </row>
    <row r="4" spans="2:26" ht="17.25" x14ac:dyDescent="0.25">
      <c r="B4" s="279" t="s">
        <v>478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63"/>
      <c r="S4" s="263"/>
    </row>
    <row r="5" spans="2:26" ht="25.5" customHeight="1" x14ac:dyDescent="0.25"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63"/>
      <c r="S5" s="263"/>
      <c r="T5" s="29"/>
    </row>
    <row r="6" spans="2:26" ht="75" customHeight="1" x14ac:dyDescent="0.25">
      <c r="B6" s="61" t="s">
        <v>0</v>
      </c>
      <c r="C6" s="61" t="s">
        <v>1</v>
      </c>
      <c r="D6" s="61" t="s">
        <v>2</v>
      </c>
      <c r="E6" s="66" t="s">
        <v>92</v>
      </c>
      <c r="F6" s="61" t="s">
        <v>82</v>
      </c>
      <c r="G6" s="61" t="s">
        <v>3</v>
      </c>
      <c r="H6" s="61" t="s">
        <v>4</v>
      </c>
      <c r="I6" s="63" t="s">
        <v>63</v>
      </c>
      <c r="J6" s="67" t="s">
        <v>174</v>
      </c>
      <c r="K6" s="125">
        <v>2018</v>
      </c>
      <c r="L6" s="125">
        <v>2019</v>
      </c>
      <c r="M6" s="125">
        <v>2020</v>
      </c>
      <c r="N6" s="125">
        <v>2021</v>
      </c>
      <c r="O6" s="123" t="s">
        <v>141</v>
      </c>
      <c r="P6" s="123" t="s">
        <v>392</v>
      </c>
      <c r="Q6" s="128" t="s">
        <v>69</v>
      </c>
      <c r="R6" s="84" t="s">
        <v>468</v>
      </c>
      <c r="S6" s="84" t="s">
        <v>467</v>
      </c>
      <c r="T6" s="17" t="s">
        <v>91</v>
      </c>
      <c r="U6" s="100" t="s">
        <v>393</v>
      </c>
      <c r="V6" s="90" t="s">
        <v>441</v>
      </c>
      <c r="W6" s="30"/>
      <c r="Z6" s="91" t="s">
        <v>453</v>
      </c>
    </row>
    <row r="7" spans="2:26" ht="15" customHeight="1" x14ac:dyDescent="0.25">
      <c r="B7" s="62">
        <v>1</v>
      </c>
      <c r="C7" s="1" t="s">
        <v>6</v>
      </c>
      <c r="D7" s="1" t="s">
        <v>7</v>
      </c>
      <c r="E7" s="281" t="s">
        <v>93</v>
      </c>
      <c r="F7" s="291" t="s">
        <v>83</v>
      </c>
      <c r="G7" s="11" t="s">
        <v>8</v>
      </c>
      <c r="H7" s="213">
        <v>96862214</v>
      </c>
      <c r="I7" s="11">
        <v>150</v>
      </c>
      <c r="J7" s="57">
        <f>I7*2</f>
        <v>300</v>
      </c>
      <c r="K7" s="125">
        <v>112</v>
      </c>
      <c r="L7" s="125">
        <v>113</v>
      </c>
      <c r="M7" s="189">
        <v>60</v>
      </c>
      <c r="N7" s="189"/>
      <c r="O7" s="142">
        <v>120</v>
      </c>
      <c r="P7" s="142">
        <f>O7/2</f>
        <v>60</v>
      </c>
      <c r="Q7" s="129">
        <v>90</v>
      </c>
      <c r="R7" s="272">
        <f>O7*0.833</f>
        <v>99.96</v>
      </c>
      <c r="S7" s="272">
        <f>O7*0.25</f>
        <v>30</v>
      </c>
      <c r="T7" s="201" t="s">
        <v>341</v>
      </c>
      <c r="U7" s="91" t="s">
        <v>394</v>
      </c>
      <c r="V7" s="86"/>
      <c r="W7" s="243" t="s">
        <v>197</v>
      </c>
      <c r="X7" s="86" t="s">
        <v>178</v>
      </c>
      <c r="Z7" s="275" t="s">
        <v>454</v>
      </c>
    </row>
    <row r="8" spans="2:26" x14ac:dyDescent="0.25">
      <c r="B8" s="62">
        <v>2</v>
      </c>
      <c r="C8" s="1" t="s">
        <v>10</v>
      </c>
      <c r="D8" s="1" t="s">
        <v>11</v>
      </c>
      <c r="E8" s="282"/>
      <c r="F8" s="291"/>
      <c r="G8" s="11" t="s">
        <v>8</v>
      </c>
      <c r="H8" s="209">
        <v>96861337</v>
      </c>
      <c r="I8" s="11">
        <v>100</v>
      </c>
      <c r="J8" s="57">
        <f t="shared" ref="J8:J42" si="0">I8*2</f>
        <v>200</v>
      </c>
      <c r="K8" s="125">
        <v>71</v>
      </c>
      <c r="L8" s="125">
        <v>68</v>
      </c>
      <c r="M8" s="189">
        <v>66</v>
      </c>
      <c r="N8" s="189"/>
      <c r="O8" s="142">
        <v>75</v>
      </c>
      <c r="P8" s="142">
        <f t="shared" ref="P8:P47" si="1">O8/2</f>
        <v>37.5</v>
      </c>
      <c r="Q8" s="129">
        <v>35</v>
      </c>
      <c r="R8" s="272">
        <f t="shared" ref="R8:R48" si="2">O8*0.833</f>
        <v>62.474999999999994</v>
      </c>
      <c r="S8" s="272">
        <f t="shared" ref="S8:S48" si="3">O8*0.25</f>
        <v>18.75</v>
      </c>
      <c r="T8" s="201" t="s">
        <v>347</v>
      </c>
      <c r="U8" s="91" t="s">
        <v>395</v>
      </c>
      <c r="V8" s="86"/>
      <c r="W8" s="243" t="s">
        <v>10</v>
      </c>
      <c r="X8" s="86" t="s">
        <v>179</v>
      </c>
      <c r="Z8" s="276"/>
    </row>
    <row r="9" spans="2:26" x14ac:dyDescent="0.25">
      <c r="B9" s="62">
        <v>3</v>
      </c>
      <c r="C9" s="1" t="s">
        <v>13</v>
      </c>
      <c r="D9" s="1" t="s">
        <v>14</v>
      </c>
      <c r="E9" s="282"/>
      <c r="F9" s="291"/>
      <c r="G9" s="11" t="s">
        <v>8</v>
      </c>
      <c r="H9" s="34">
        <v>96863218</v>
      </c>
      <c r="I9" s="11">
        <v>500</v>
      </c>
      <c r="J9" s="57">
        <f t="shared" si="0"/>
        <v>1000</v>
      </c>
      <c r="K9" s="125">
        <v>534</v>
      </c>
      <c r="L9" s="125">
        <v>495</v>
      </c>
      <c r="M9" s="189">
        <v>351</v>
      </c>
      <c r="N9" s="189"/>
      <c r="O9" s="142">
        <v>550</v>
      </c>
      <c r="P9" s="142">
        <f t="shared" si="1"/>
        <v>275</v>
      </c>
      <c r="Q9" s="129">
        <v>150</v>
      </c>
      <c r="R9" s="272">
        <f t="shared" si="2"/>
        <v>458.15</v>
      </c>
      <c r="S9" s="272">
        <f t="shared" si="3"/>
        <v>137.5</v>
      </c>
      <c r="T9" s="201" t="s">
        <v>332</v>
      </c>
      <c r="U9" s="91" t="s">
        <v>396</v>
      </c>
      <c r="V9" s="86"/>
      <c r="W9" s="243" t="s">
        <v>13</v>
      </c>
      <c r="X9" s="86" t="s">
        <v>180</v>
      </c>
      <c r="Z9" s="276"/>
    </row>
    <row r="10" spans="2:26" x14ac:dyDescent="0.25">
      <c r="B10" s="62">
        <v>4</v>
      </c>
      <c r="C10" s="1" t="s">
        <v>16</v>
      </c>
      <c r="D10" s="1" t="s">
        <v>17</v>
      </c>
      <c r="E10" s="282"/>
      <c r="F10" s="291"/>
      <c r="G10" s="11" t="s">
        <v>8</v>
      </c>
      <c r="H10" s="209">
        <v>38893556</v>
      </c>
      <c r="I10" s="11">
        <v>150</v>
      </c>
      <c r="J10" s="57">
        <f t="shared" si="0"/>
        <v>300</v>
      </c>
      <c r="K10" s="125">
        <v>120</v>
      </c>
      <c r="L10" s="125">
        <v>118</v>
      </c>
      <c r="M10" s="189">
        <v>95</v>
      </c>
      <c r="N10" s="189"/>
      <c r="O10" s="142">
        <v>120</v>
      </c>
      <c r="P10" s="142">
        <f t="shared" si="1"/>
        <v>60</v>
      </c>
      <c r="Q10" s="129">
        <v>56</v>
      </c>
      <c r="R10" s="272">
        <f t="shared" si="2"/>
        <v>99.96</v>
      </c>
      <c r="S10" s="272">
        <f t="shared" si="3"/>
        <v>30</v>
      </c>
      <c r="T10" s="201" t="s">
        <v>335</v>
      </c>
      <c r="U10" s="91" t="s">
        <v>397</v>
      </c>
      <c r="V10" s="86"/>
      <c r="W10" s="243" t="s">
        <v>16</v>
      </c>
      <c r="X10" s="86" t="s">
        <v>181</v>
      </c>
      <c r="Z10" s="276"/>
    </row>
    <row r="11" spans="2:26" x14ac:dyDescent="0.25">
      <c r="B11" s="62">
        <v>5</v>
      </c>
      <c r="C11" s="1" t="s">
        <v>19</v>
      </c>
      <c r="D11" s="1" t="s">
        <v>20</v>
      </c>
      <c r="E11" s="282"/>
      <c r="F11" s="291"/>
      <c r="G11" s="11" t="s">
        <v>8</v>
      </c>
      <c r="H11" s="209">
        <v>96859430</v>
      </c>
      <c r="I11" s="11">
        <v>30</v>
      </c>
      <c r="J11" s="57">
        <f t="shared" si="0"/>
        <v>60</v>
      </c>
      <c r="K11" s="125">
        <v>21</v>
      </c>
      <c r="L11" s="125">
        <v>22</v>
      </c>
      <c r="M11" s="189">
        <v>22</v>
      </c>
      <c r="N11" s="189"/>
      <c r="O11" s="142">
        <v>22</v>
      </c>
      <c r="P11" s="142">
        <f t="shared" si="1"/>
        <v>11</v>
      </c>
      <c r="Q11" s="129">
        <v>21</v>
      </c>
      <c r="R11" s="272">
        <f t="shared" si="2"/>
        <v>18.326000000000001</v>
      </c>
      <c r="S11" s="272">
        <f t="shared" si="3"/>
        <v>5.5</v>
      </c>
      <c r="T11" s="201" t="s">
        <v>342</v>
      </c>
      <c r="U11" s="91" t="s">
        <v>398</v>
      </c>
      <c r="V11" s="86"/>
      <c r="W11" s="243" t="s">
        <v>19</v>
      </c>
      <c r="X11" s="86" t="s">
        <v>182</v>
      </c>
      <c r="Z11" s="276"/>
    </row>
    <row r="12" spans="2:26" ht="15" customHeight="1" x14ac:dyDescent="0.25">
      <c r="B12" s="62">
        <v>6</v>
      </c>
      <c r="C12" s="1" t="s">
        <v>19</v>
      </c>
      <c r="D12" s="1" t="s">
        <v>22</v>
      </c>
      <c r="E12" s="282"/>
      <c r="F12" s="291"/>
      <c r="G12" s="11" t="s">
        <v>8</v>
      </c>
      <c r="H12" s="209">
        <v>96799248</v>
      </c>
      <c r="I12" s="11">
        <v>100</v>
      </c>
      <c r="J12" s="57">
        <f t="shared" si="0"/>
        <v>200</v>
      </c>
      <c r="K12" s="125">
        <v>73</v>
      </c>
      <c r="L12" s="125">
        <v>73</v>
      </c>
      <c r="M12" s="189">
        <v>44</v>
      </c>
      <c r="N12" s="189"/>
      <c r="O12" s="142">
        <v>80</v>
      </c>
      <c r="P12" s="142">
        <f t="shared" si="1"/>
        <v>40</v>
      </c>
      <c r="Q12" s="129">
        <v>60</v>
      </c>
      <c r="R12" s="272">
        <f t="shared" si="2"/>
        <v>66.64</v>
      </c>
      <c r="S12" s="272">
        <f t="shared" si="3"/>
        <v>20</v>
      </c>
      <c r="T12" s="201" t="s">
        <v>339</v>
      </c>
      <c r="U12" s="91" t="s">
        <v>399</v>
      </c>
      <c r="V12" s="86"/>
      <c r="W12" s="243" t="s">
        <v>19</v>
      </c>
      <c r="X12" s="86" t="s">
        <v>183</v>
      </c>
      <c r="Z12" s="276"/>
    </row>
    <row r="13" spans="2:26" x14ac:dyDescent="0.25">
      <c r="B13" s="62">
        <v>7</v>
      </c>
      <c r="C13" s="1" t="s">
        <v>24</v>
      </c>
      <c r="D13" s="1" t="s">
        <v>25</v>
      </c>
      <c r="E13" s="282"/>
      <c r="F13" s="291"/>
      <c r="G13" s="11" t="s">
        <v>8</v>
      </c>
      <c r="H13" s="209">
        <v>51161206</v>
      </c>
      <c r="I13" s="11">
        <v>60</v>
      </c>
      <c r="J13" s="57">
        <f t="shared" si="0"/>
        <v>120</v>
      </c>
      <c r="K13" s="125">
        <v>35</v>
      </c>
      <c r="L13" s="125">
        <v>36</v>
      </c>
      <c r="M13" s="189">
        <v>20</v>
      </c>
      <c r="N13" s="189"/>
      <c r="O13" s="142">
        <v>35</v>
      </c>
      <c r="P13" s="142">
        <f t="shared" si="1"/>
        <v>17.5</v>
      </c>
      <c r="Q13" s="129">
        <v>45</v>
      </c>
      <c r="R13" s="272">
        <f t="shared" si="2"/>
        <v>29.154999999999998</v>
      </c>
      <c r="S13" s="272">
        <f t="shared" si="3"/>
        <v>8.75</v>
      </c>
      <c r="T13" s="201" t="s">
        <v>333</v>
      </c>
      <c r="U13" s="91" t="s">
        <v>400</v>
      </c>
      <c r="V13" s="86"/>
      <c r="W13" s="243" t="s">
        <v>24</v>
      </c>
      <c r="X13" s="86" t="s">
        <v>184</v>
      </c>
      <c r="Z13" s="276"/>
    </row>
    <row r="14" spans="2:26" s="30" customFormat="1" ht="15" customHeight="1" x14ac:dyDescent="0.25">
      <c r="B14" s="62">
        <v>8</v>
      </c>
      <c r="C14" s="9" t="s">
        <v>103</v>
      </c>
      <c r="D14" s="9" t="s">
        <v>27</v>
      </c>
      <c r="E14" s="282"/>
      <c r="F14" s="291"/>
      <c r="G14" s="24" t="s">
        <v>64</v>
      </c>
      <c r="H14" s="214">
        <v>96859643</v>
      </c>
      <c r="I14" s="24">
        <v>20</v>
      </c>
      <c r="J14" s="57">
        <f t="shared" si="0"/>
        <v>40</v>
      </c>
      <c r="K14" s="125">
        <v>15</v>
      </c>
      <c r="L14" s="125">
        <v>16</v>
      </c>
      <c r="M14" s="189">
        <v>14</v>
      </c>
      <c r="N14" s="189"/>
      <c r="O14" s="142">
        <v>17</v>
      </c>
      <c r="P14" s="142">
        <f t="shared" si="1"/>
        <v>8.5</v>
      </c>
      <c r="Q14" s="130">
        <v>14</v>
      </c>
      <c r="R14" s="272">
        <f t="shared" si="2"/>
        <v>14.161</v>
      </c>
      <c r="S14" s="272">
        <f t="shared" si="3"/>
        <v>4.25</v>
      </c>
      <c r="T14" s="202" t="s">
        <v>344</v>
      </c>
      <c r="U14" s="111" t="s">
        <v>401</v>
      </c>
      <c r="V14" s="241"/>
      <c r="W14" s="243" t="s">
        <v>103</v>
      </c>
      <c r="X14" s="86" t="s">
        <v>185</v>
      </c>
      <c r="Z14" s="276"/>
    </row>
    <row r="15" spans="2:26" x14ac:dyDescent="0.25">
      <c r="B15" s="62">
        <v>9</v>
      </c>
      <c r="C15" s="1" t="s">
        <v>29</v>
      </c>
      <c r="D15" s="1" t="s">
        <v>30</v>
      </c>
      <c r="E15" s="282"/>
      <c r="F15" s="291"/>
      <c r="G15" s="11" t="s">
        <v>8</v>
      </c>
      <c r="H15" s="209">
        <v>96862956</v>
      </c>
      <c r="I15" s="11">
        <v>400</v>
      </c>
      <c r="J15" s="57">
        <f t="shared" si="0"/>
        <v>800</v>
      </c>
      <c r="K15" s="125">
        <v>315</v>
      </c>
      <c r="L15" s="125">
        <v>308</v>
      </c>
      <c r="M15" s="189">
        <v>224</v>
      </c>
      <c r="N15" s="189"/>
      <c r="O15" s="142">
        <v>330</v>
      </c>
      <c r="P15" s="142">
        <f t="shared" si="1"/>
        <v>165</v>
      </c>
      <c r="Q15" s="129">
        <v>140</v>
      </c>
      <c r="R15" s="272">
        <f t="shared" si="2"/>
        <v>274.89</v>
      </c>
      <c r="S15" s="272">
        <f t="shared" si="3"/>
        <v>82.5</v>
      </c>
      <c r="T15" s="201" t="s">
        <v>345</v>
      </c>
      <c r="U15" s="91" t="s">
        <v>402</v>
      </c>
      <c r="V15" s="86"/>
      <c r="W15" s="243" t="s">
        <v>29</v>
      </c>
      <c r="X15" s="86" t="s">
        <v>186</v>
      </c>
      <c r="Z15" s="276"/>
    </row>
    <row r="16" spans="2:26" ht="15" customHeight="1" x14ac:dyDescent="0.25">
      <c r="B16" s="62">
        <v>10</v>
      </c>
      <c r="C16" s="2" t="s">
        <v>32</v>
      </c>
      <c r="D16" s="1" t="s">
        <v>33</v>
      </c>
      <c r="E16" s="282"/>
      <c r="F16" s="291"/>
      <c r="G16" s="11" t="s">
        <v>8</v>
      </c>
      <c r="H16" s="209">
        <v>96863897</v>
      </c>
      <c r="I16" s="11">
        <v>75</v>
      </c>
      <c r="J16" s="57">
        <f t="shared" si="0"/>
        <v>150</v>
      </c>
      <c r="K16" s="125">
        <v>158</v>
      </c>
      <c r="L16" s="125">
        <v>132</v>
      </c>
      <c r="M16" s="189">
        <v>103</v>
      </c>
      <c r="N16" s="189"/>
      <c r="O16" s="142">
        <f t="shared" ref="O16:O41" si="4">((K16+L16)/2)*1.2</f>
        <v>174</v>
      </c>
      <c r="P16" s="142">
        <f t="shared" si="1"/>
        <v>87</v>
      </c>
      <c r="Q16" s="129">
        <v>45</v>
      </c>
      <c r="R16" s="272">
        <f t="shared" si="2"/>
        <v>144.94200000000001</v>
      </c>
      <c r="S16" s="272">
        <f t="shared" si="3"/>
        <v>43.5</v>
      </c>
      <c r="T16" s="201" t="s">
        <v>331</v>
      </c>
      <c r="U16" s="91" t="s">
        <v>403</v>
      </c>
      <c r="V16" s="86"/>
      <c r="W16" s="243" t="s">
        <v>32</v>
      </c>
      <c r="X16" s="86" t="s">
        <v>187</v>
      </c>
      <c r="Z16" s="276"/>
    </row>
    <row r="17" spans="2:29" x14ac:dyDescent="0.25">
      <c r="B17" s="62">
        <v>11</v>
      </c>
      <c r="C17" s="1" t="s">
        <v>380</v>
      </c>
      <c r="D17" s="1" t="s">
        <v>37</v>
      </c>
      <c r="E17" s="282"/>
      <c r="F17" s="291"/>
      <c r="G17" s="11" t="s">
        <v>8</v>
      </c>
      <c r="H17" s="206">
        <v>51163838</v>
      </c>
      <c r="I17" s="11">
        <v>100</v>
      </c>
      <c r="J17" s="57">
        <f t="shared" si="0"/>
        <v>200</v>
      </c>
      <c r="K17" s="125">
        <v>100</v>
      </c>
      <c r="L17" s="125">
        <v>100</v>
      </c>
      <c r="M17" s="189">
        <v>13</v>
      </c>
      <c r="N17" s="189"/>
      <c r="O17" s="142">
        <v>100</v>
      </c>
      <c r="P17" s="142">
        <f t="shared" si="1"/>
        <v>50</v>
      </c>
      <c r="Q17" s="129">
        <v>120</v>
      </c>
      <c r="R17" s="272">
        <f t="shared" si="2"/>
        <v>83.3</v>
      </c>
      <c r="S17" s="272">
        <f t="shared" si="3"/>
        <v>25</v>
      </c>
      <c r="T17" s="201" t="s">
        <v>370</v>
      </c>
      <c r="U17" s="91" t="s">
        <v>404</v>
      </c>
      <c r="V17" s="86"/>
      <c r="W17" s="243" t="s">
        <v>36</v>
      </c>
      <c r="X17" s="86" t="s">
        <v>188</v>
      </c>
      <c r="Z17" s="276"/>
    </row>
    <row r="18" spans="2:29" ht="15" customHeight="1" x14ac:dyDescent="0.25">
      <c r="B18" s="62">
        <v>12</v>
      </c>
      <c r="C18" s="1" t="s">
        <v>40</v>
      </c>
      <c r="D18" s="1" t="s">
        <v>41</v>
      </c>
      <c r="E18" s="282"/>
      <c r="F18" s="291"/>
      <c r="G18" s="11" t="s">
        <v>8</v>
      </c>
      <c r="H18" s="209">
        <v>96860696</v>
      </c>
      <c r="I18" s="11">
        <v>160</v>
      </c>
      <c r="J18" s="57">
        <f t="shared" si="0"/>
        <v>320</v>
      </c>
      <c r="K18" s="125">
        <v>122</v>
      </c>
      <c r="L18" s="125">
        <v>118</v>
      </c>
      <c r="M18" s="189">
        <v>77</v>
      </c>
      <c r="N18" s="189"/>
      <c r="O18" s="142">
        <v>125</v>
      </c>
      <c r="P18" s="142">
        <f t="shared" si="1"/>
        <v>62.5</v>
      </c>
      <c r="Q18" s="129">
        <v>65</v>
      </c>
      <c r="R18" s="272">
        <f t="shared" si="2"/>
        <v>104.125</v>
      </c>
      <c r="S18" s="272">
        <f t="shared" si="3"/>
        <v>31.25</v>
      </c>
      <c r="T18" s="201" t="s">
        <v>336</v>
      </c>
      <c r="U18" s="91" t="s">
        <v>405</v>
      </c>
      <c r="V18" s="86"/>
      <c r="W18" s="243" t="s">
        <v>40</v>
      </c>
      <c r="X18" s="86" t="s">
        <v>189</v>
      </c>
      <c r="Z18" s="276"/>
    </row>
    <row r="19" spans="2:29" x14ac:dyDescent="0.25">
      <c r="B19" s="62">
        <v>13</v>
      </c>
      <c r="C19" s="1" t="s">
        <v>43</v>
      </c>
      <c r="D19" s="1" t="s">
        <v>104</v>
      </c>
      <c r="E19" s="282"/>
      <c r="F19" s="291"/>
      <c r="G19" s="11" t="s">
        <v>8</v>
      </c>
      <c r="H19" s="209">
        <v>96774885</v>
      </c>
      <c r="I19" s="11">
        <v>150</v>
      </c>
      <c r="J19" s="57">
        <f t="shared" si="0"/>
        <v>300</v>
      </c>
      <c r="K19" s="125">
        <v>127</v>
      </c>
      <c r="L19" s="125">
        <v>129</v>
      </c>
      <c r="M19" s="189">
        <v>96</v>
      </c>
      <c r="N19" s="189"/>
      <c r="O19" s="142">
        <v>130</v>
      </c>
      <c r="P19" s="142">
        <f t="shared" si="1"/>
        <v>65</v>
      </c>
      <c r="Q19" s="129">
        <v>60</v>
      </c>
      <c r="R19" s="272">
        <f t="shared" si="2"/>
        <v>108.28999999999999</v>
      </c>
      <c r="S19" s="272">
        <f t="shared" si="3"/>
        <v>32.5</v>
      </c>
      <c r="T19" s="201" t="s">
        <v>337</v>
      </c>
      <c r="U19" s="91" t="s">
        <v>406</v>
      </c>
      <c r="V19" s="86"/>
      <c r="W19" s="243" t="s">
        <v>43</v>
      </c>
      <c r="X19" s="86" t="s">
        <v>190</v>
      </c>
      <c r="Z19" s="276"/>
    </row>
    <row r="20" spans="2:29" x14ac:dyDescent="0.25">
      <c r="B20" s="62">
        <v>14</v>
      </c>
      <c r="C20" s="1" t="s">
        <v>168</v>
      </c>
      <c r="D20" s="44" t="s">
        <v>120</v>
      </c>
      <c r="E20" s="282"/>
      <c r="F20" s="291"/>
      <c r="G20" s="11" t="s">
        <v>8</v>
      </c>
      <c r="H20" s="210">
        <v>378919982</v>
      </c>
      <c r="I20" s="17">
        <v>230</v>
      </c>
      <c r="J20" s="57">
        <f t="shared" si="0"/>
        <v>460</v>
      </c>
      <c r="K20" s="125">
        <v>180</v>
      </c>
      <c r="L20" s="125">
        <v>185</v>
      </c>
      <c r="M20" s="189">
        <v>137</v>
      </c>
      <c r="N20" s="189"/>
      <c r="O20" s="142">
        <v>200</v>
      </c>
      <c r="P20" s="142">
        <f t="shared" si="1"/>
        <v>100</v>
      </c>
      <c r="Q20" s="121">
        <v>120</v>
      </c>
      <c r="R20" s="272">
        <f t="shared" si="2"/>
        <v>166.6</v>
      </c>
      <c r="S20" s="272">
        <f t="shared" si="3"/>
        <v>50</v>
      </c>
      <c r="T20" s="202" t="s">
        <v>334</v>
      </c>
      <c r="U20" s="91" t="s">
        <v>411</v>
      </c>
      <c r="V20" s="86"/>
      <c r="W20" s="243" t="s">
        <v>168</v>
      </c>
      <c r="X20" s="86" t="s">
        <v>199</v>
      </c>
      <c r="Z20" s="276"/>
    </row>
    <row r="21" spans="2:29" x14ac:dyDescent="0.25">
      <c r="B21" s="62">
        <v>15</v>
      </c>
      <c r="C21" s="1" t="s">
        <v>45</v>
      </c>
      <c r="D21" s="1" t="s">
        <v>389</v>
      </c>
      <c r="E21" s="282"/>
      <c r="F21" s="291"/>
      <c r="G21" s="11" t="s">
        <v>8</v>
      </c>
      <c r="H21" s="213">
        <v>4944268</v>
      </c>
      <c r="I21" s="11">
        <v>260</v>
      </c>
      <c r="J21" s="57">
        <f t="shared" si="0"/>
        <v>520</v>
      </c>
      <c r="K21" s="125">
        <v>235</v>
      </c>
      <c r="L21" s="125">
        <v>305</v>
      </c>
      <c r="M21" s="189">
        <v>317</v>
      </c>
      <c r="N21" s="189"/>
      <c r="O21" s="142">
        <f>((K21+L21)/2)*1.3</f>
        <v>351</v>
      </c>
      <c r="P21" s="142">
        <f t="shared" si="1"/>
        <v>175.5</v>
      </c>
      <c r="Q21" s="129">
        <v>100</v>
      </c>
      <c r="R21" s="272">
        <f t="shared" si="2"/>
        <v>292.38299999999998</v>
      </c>
      <c r="S21" s="272">
        <f t="shared" si="3"/>
        <v>87.75</v>
      </c>
      <c r="T21" s="201" t="s">
        <v>346</v>
      </c>
      <c r="U21" s="91" t="s">
        <v>407</v>
      </c>
      <c r="V21" s="86"/>
      <c r="W21" s="243" t="s">
        <v>45</v>
      </c>
      <c r="X21" s="86" t="s">
        <v>191</v>
      </c>
      <c r="Z21" s="276"/>
      <c r="AC21" s="85"/>
    </row>
    <row r="22" spans="2:29" x14ac:dyDescent="0.25">
      <c r="B22" s="62">
        <v>16</v>
      </c>
      <c r="C22" s="1" t="s">
        <v>46</v>
      </c>
      <c r="D22" s="1" t="s">
        <v>389</v>
      </c>
      <c r="E22" s="282"/>
      <c r="F22" s="291"/>
      <c r="G22" s="11" t="s">
        <v>8</v>
      </c>
      <c r="H22" s="209">
        <v>96859464</v>
      </c>
      <c r="I22" s="11">
        <v>250</v>
      </c>
      <c r="J22" s="57">
        <f t="shared" si="0"/>
        <v>500</v>
      </c>
      <c r="K22" s="125">
        <v>213</v>
      </c>
      <c r="L22" s="125">
        <v>216</v>
      </c>
      <c r="M22" s="189">
        <v>190</v>
      </c>
      <c r="N22" s="189"/>
      <c r="O22" s="142">
        <v>220</v>
      </c>
      <c r="P22" s="142">
        <f t="shared" si="1"/>
        <v>110</v>
      </c>
      <c r="Q22" s="129">
        <v>100</v>
      </c>
      <c r="R22" s="272">
        <f t="shared" si="2"/>
        <v>183.26</v>
      </c>
      <c r="S22" s="272">
        <f t="shared" si="3"/>
        <v>55</v>
      </c>
      <c r="T22" s="201" t="s">
        <v>340</v>
      </c>
      <c r="U22" s="91" t="s">
        <v>408</v>
      </c>
      <c r="V22" s="86"/>
      <c r="W22" s="243" t="s">
        <v>46</v>
      </c>
      <c r="X22" s="86" t="s">
        <v>192</v>
      </c>
      <c r="Z22" s="276"/>
    </row>
    <row r="23" spans="2:29" ht="15" customHeight="1" x14ac:dyDescent="0.25">
      <c r="B23" s="62">
        <v>17</v>
      </c>
      <c r="C23" s="3" t="s">
        <v>6</v>
      </c>
      <c r="D23" s="3" t="s">
        <v>47</v>
      </c>
      <c r="E23" s="282"/>
      <c r="F23" s="291"/>
      <c r="G23" s="13" t="s">
        <v>8</v>
      </c>
      <c r="H23" s="216">
        <v>96774920</v>
      </c>
      <c r="I23" s="13">
        <v>220</v>
      </c>
      <c r="J23" s="57">
        <f t="shared" si="0"/>
        <v>440</v>
      </c>
      <c r="K23" s="125">
        <v>165</v>
      </c>
      <c r="L23" s="125">
        <v>161</v>
      </c>
      <c r="M23" s="189">
        <v>95</v>
      </c>
      <c r="N23" s="189"/>
      <c r="O23" s="142">
        <v>170</v>
      </c>
      <c r="P23" s="142">
        <f t="shared" si="1"/>
        <v>85</v>
      </c>
      <c r="Q23" s="131">
        <v>90</v>
      </c>
      <c r="R23" s="272">
        <f t="shared" si="2"/>
        <v>141.60999999999999</v>
      </c>
      <c r="S23" s="272">
        <f t="shared" si="3"/>
        <v>42.5</v>
      </c>
      <c r="T23" s="201" t="s">
        <v>349</v>
      </c>
      <c r="U23" s="91" t="s">
        <v>409</v>
      </c>
      <c r="V23" s="86"/>
      <c r="W23" s="243" t="s">
        <v>198</v>
      </c>
      <c r="X23" s="87" t="s">
        <v>193</v>
      </c>
      <c r="Z23" s="276"/>
    </row>
    <row r="24" spans="2:29" ht="16.5" customHeight="1" x14ac:dyDescent="0.25">
      <c r="B24" s="62">
        <v>18</v>
      </c>
      <c r="C24" s="1" t="s">
        <v>49</v>
      </c>
      <c r="D24" s="1" t="s">
        <v>50</v>
      </c>
      <c r="E24" s="282"/>
      <c r="F24" s="291"/>
      <c r="G24" s="11" t="s">
        <v>48</v>
      </c>
      <c r="H24" s="209">
        <v>56269490</v>
      </c>
      <c r="I24" s="11">
        <v>65</v>
      </c>
      <c r="J24" s="57">
        <f t="shared" si="0"/>
        <v>130</v>
      </c>
      <c r="K24" s="125">
        <v>20</v>
      </c>
      <c r="L24" s="125">
        <v>20</v>
      </c>
      <c r="M24" s="189">
        <v>1</v>
      </c>
      <c r="N24" s="189"/>
      <c r="O24" s="142">
        <f t="shared" si="4"/>
        <v>24</v>
      </c>
      <c r="P24" s="142">
        <f t="shared" si="1"/>
        <v>12</v>
      </c>
      <c r="Q24" s="129">
        <v>27</v>
      </c>
      <c r="R24" s="272">
        <f t="shared" si="2"/>
        <v>19.991999999999997</v>
      </c>
      <c r="S24" s="272">
        <f t="shared" si="3"/>
        <v>6</v>
      </c>
      <c r="T24" s="201" t="s">
        <v>378</v>
      </c>
      <c r="U24" s="91" t="s">
        <v>445</v>
      </c>
      <c r="V24" s="86"/>
      <c r="W24" s="243" t="s">
        <v>49</v>
      </c>
      <c r="X24" s="86" t="s">
        <v>194</v>
      </c>
      <c r="Z24" s="276"/>
    </row>
    <row r="25" spans="2:29" x14ac:dyDescent="0.25">
      <c r="B25" s="62">
        <v>19</v>
      </c>
      <c r="C25" s="4" t="s">
        <v>51</v>
      </c>
      <c r="D25" s="4" t="s">
        <v>52</v>
      </c>
      <c r="E25" s="282"/>
      <c r="F25" s="291"/>
      <c r="G25" s="14" t="s">
        <v>48</v>
      </c>
      <c r="H25" s="209">
        <v>26182340</v>
      </c>
      <c r="I25" s="14">
        <v>5</v>
      </c>
      <c r="J25" s="57">
        <f t="shared" si="0"/>
        <v>10</v>
      </c>
      <c r="K25" s="125">
        <v>3</v>
      </c>
      <c r="L25" s="125">
        <v>3</v>
      </c>
      <c r="M25" s="189">
        <v>1</v>
      </c>
      <c r="N25" s="189"/>
      <c r="O25" s="142">
        <v>3</v>
      </c>
      <c r="P25" s="142">
        <f t="shared" si="1"/>
        <v>1.5</v>
      </c>
      <c r="Q25" s="129">
        <v>4</v>
      </c>
      <c r="R25" s="272">
        <f t="shared" si="2"/>
        <v>2.4989999999999997</v>
      </c>
      <c r="S25" s="272">
        <f t="shared" si="3"/>
        <v>0.75</v>
      </c>
      <c r="T25" s="201" t="s">
        <v>356</v>
      </c>
      <c r="U25" s="91" t="s">
        <v>446</v>
      </c>
      <c r="V25" s="86"/>
      <c r="W25" s="243" t="s">
        <v>51</v>
      </c>
      <c r="X25" s="86" t="s">
        <v>195</v>
      </c>
      <c r="Z25" s="276"/>
    </row>
    <row r="26" spans="2:29" ht="15" customHeight="1" x14ac:dyDescent="0.25">
      <c r="B26" s="62">
        <v>20</v>
      </c>
      <c r="C26" s="1" t="s">
        <v>79</v>
      </c>
      <c r="D26" s="1" t="s">
        <v>390</v>
      </c>
      <c r="E26" s="282"/>
      <c r="F26" s="291"/>
      <c r="G26" s="11" t="s">
        <v>48</v>
      </c>
      <c r="H26" s="209">
        <v>51164234</v>
      </c>
      <c r="I26" s="11">
        <v>1</v>
      </c>
      <c r="J26" s="57">
        <f t="shared" si="0"/>
        <v>2</v>
      </c>
      <c r="K26" s="125">
        <v>7</v>
      </c>
      <c r="L26" s="125">
        <v>9</v>
      </c>
      <c r="M26" s="189">
        <v>8</v>
      </c>
      <c r="N26" s="189"/>
      <c r="O26" s="142">
        <f t="shared" si="4"/>
        <v>9.6</v>
      </c>
      <c r="P26" s="142">
        <f t="shared" si="1"/>
        <v>4.8</v>
      </c>
      <c r="Q26" s="129">
        <v>27</v>
      </c>
      <c r="R26" s="272">
        <f t="shared" si="2"/>
        <v>7.9967999999999995</v>
      </c>
      <c r="S26" s="272">
        <f t="shared" si="3"/>
        <v>2.4</v>
      </c>
      <c r="T26" s="201" t="s">
        <v>377</v>
      </c>
      <c r="U26" s="91" t="s">
        <v>410</v>
      </c>
      <c r="V26" s="86"/>
      <c r="W26" s="243" t="s">
        <v>79</v>
      </c>
      <c r="X26" s="86" t="s">
        <v>196</v>
      </c>
      <c r="Z26" s="276"/>
    </row>
    <row r="27" spans="2:29" ht="15" customHeight="1" x14ac:dyDescent="0.25">
      <c r="B27" s="62">
        <v>21</v>
      </c>
      <c r="C27" s="1" t="s">
        <v>78</v>
      </c>
      <c r="D27" s="1" t="s">
        <v>53</v>
      </c>
      <c r="E27" s="282"/>
      <c r="F27" s="291"/>
      <c r="G27" s="11" t="s">
        <v>48</v>
      </c>
      <c r="H27" s="209">
        <v>46791912</v>
      </c>
      <c r="I27" s="11">
        <v>10</v>
      </c>
      <c r="J27" s="57">
        <f t="shared" si="0"/>
        <v>20</v>
      </c>
      <c r="K27" s="125">
        <v>6</v>
      </c>
      <c r="L27" s="125">
        <v>7</v>
      </c>
      <c r="M27" s="189">
        <v>7</v>
      </c>
      <c r="N27" s="189">
        <v>6</v>
      </c>
      <c r="O27" s="142">
        <v>7</v>
      </c>
      <c r="P27" s="142">
        <f t="shared" si="1"/>
        <v>3.5</v>
      </c>
      <c r="Q27" s="129">
        <v>9</v>
      </c>
      <c r="R27" s="272">
        <f t="shared" si="2"/>
        <v>5.8309999999999995</v>
      </c>
      <c r="S27" s="272">
        <f t="shared" si="3"/>
        <v>1.75</v>
      </c>
      <c r="T27" s="201" t="s">
        <v>369</v>
      </c>
      <c r="U27" s="91" t="s">
        <v>443</v>
      </c>
      <c r="V27" s="86"/>
      <c r="W27" s="243" t="s">
        <v>78</v>
      </c>
      <c r="X27" s="87"/>
      <c r="Z27" s="276"/>
    </row>
    <row r="28" spans="2:29" ht="15" customHeight="1" x14ac:dyDescent="0.25">
      <c r="B28" s="62">
        <v>22</v>
      </c>
      <c r="C28" s="5" t="s">
        <v>54</v>
      </c>
      <c r="D28" s="6" t="s">
        <v>55</v>
      </c>
      <c r="E28" s="282"/>
      <c r="F28" s="291"/>
      <c r="G28" s="15" t="s">
        <v>48</v>
      </c>
      <c r="H28" s="226">
        <v>81513280</v>
      </c>
      <c r="I28" s="23">
        <v>10</v>
      </c>
      <c r="J28" s="57">
        <f t="shared" si="0"/>
        <v>20</v>
      </c>
      <c r="K28" s="125">
        <v>3</v>
      </c>
      <c r="L28" s="125">
        <v>5</v>
      </c>
      <c r="M28" s="189">
        <v>2</v>
      </c>
      <c r="N28" s="189">
        <v>7</v>
      </c>
      <c r="O28" s="142">
        <v>7</v>
      </c>
      <c r="P28" s="142">
        <f t="shared" si="1"/>
        <v>3.5</v>
      </c>
      <c r="Q28" s="132">
        <v>11</v>
      </c>
      <c r="R28" s="272">
        <f t="shared" si="2"/>
        <v>5.8309999999999995</v>
      </c>
      <c r="S28" s="272">
        <f t="shared" si="3"/>
        <v>1.75</v>
      </c>
      <c r="T28" s="201" t="s">
        <v>355</v>
      </c>
      <c r="U28" s="91" t="s">
        <v>444</v>
      </c>
      <c r="V28" s="86"/>
      <c r="W28" s="243" t="s">
        <v>54</v>
      </c>
      <c r="X28" s="87"/>
      <c r="Z28" s="276"/>
    </row>
    <row r="29" spans="2:29" ht="15" customHeight="1" x14ac:dyDescent="0.25">
      <c r="B29" s="62">
        <v>23</v>
      </c>
      <c r="C29" s="7" t="s">
        <v>87</v>
      </c>
      <c r="D29" s="8" t="s">
        <v>55</v>
      </c>
      <c r="E29" s="282"/>
      <c r="F29" s="291"/>
      <c r="G29" s="16" t="s">
        <v>81</v>
      </c>
      <c r="H29" s="210">
        <v>56202050</v>
      </c>
      <c r="I29" s="16">
        <v>20</v>
      </c>
      <c r="J29" s="57">
        <f t="shared" si="0"/>
        <v>40</v>
      </c>
      <c r="K29" s="125">
        <v>10</v>
      </c>
      <c r="L29" s="125">
        <v>9</v>
      </c>
      <c r="M29" s="189">
        <v>4</v>
      </c>
      <c r="N29" s="189">
        <v>7</v>
      </c>
      <c r="O29" s="142">
        <v>12</v>
      </c>
      <c r="P29" s="142">
        <f t="shared" si="1"/>
        <v>6</v>
      </c>
      <c r="Q29" s="121">
        <v>17</v>
      </c>
      <c r="R29" s="272">
        <f t="shared" si="2"/>
        <v>9.9959999999999987</v>
      </c>
      <c r="S29" s="272">
        <f t="shared" si="3"/>
        <v>3</v>
      </c>
      <c r="T29" s="203" t="s">
        <v>338</v>
      </c>
      <c r="U29" s="91" t="s">
        <v>412</v>
      </c>
      <c r="V29" s="86"/>
      <c r="W29" s="243" t="s">
        <v>87</v>
      </c>
      <c r="X29" s="86"/>
      <c r="Z29" s="276"/>
    </row>
    <row r="30" spans="2:29" x14ac:dyDescent="0.25">
      <c r="B30" s="62">
        <v>24</v>
      </c>
      <c r="C30" s="1" t="s">
        <v>56</v>
      </c>
      <c r="D30" s="1" t="s">
        <v>55</v>
      </c>
      <c r="E30" s="282"/>
      <c r="F30" s="291"/>
      <c r="G30" s="11" t="s">
        <v>48</v>
      </c>
      <c r="H30" s="213">
        <v>56070733</v>
      </c>
      <c r="I30" s="11">
        <v>15</v>
      </c>
      <c r="J30" s="57">
        <f t="shared" si="0"/>
        <v>30</v>
      </c>
      <c r="K30" s="125">
        <v>13</v>
      </c>
      <c r="L30" s="125">
        <v>15</v>
      </c>
      <c r="M30" s="189">
        <v>10</v>
      </c>
      <c r="N30" s="189"/>
      <c r="O30" s="142">
        <v>15</v>
      </c>
      <c r="P30" s="142">
        <f t="shared" si="1"/>
        <v>7.5</v>
      </c>
      <c r="Q30" s="129">
        <v>27</v>
      </c>
      <c r="R30" s="272">
        <f t="shared" si="2"/>
        <v>12.494999999999999</v>
      </c>
      <c r="S30" s="272">
        <f t="shared" si="3"/>
        <v>3.75</v>
      </c>
      <c r="T30" s="201" t="s">
        <v>376</v>
      </c>
      <c r="U30" s="91" t="s">
        <v>442</v>
      </c>
      <c r="V30" s="86"/>
      <c r="W30" s="243" t="s">
        <v>56</v>
      </c>
      <c r="X30" s="88"/>
      <c r="Z30" s="276"/>
    </row>
    <row r="31" spans="2:29" ht="15" customHeight="1" x14ac:dyDescent="0.25">
      <c r="B31" s="62">
        <v>25</v>
      </c>
      <c r="C31" s="9" t="s">
        <v>102</v>
      </c>
      <c r="D31" s="10" t="s">
        <v>59</v>
      </c>
      <c r="E31" s="282"/>
      <c r="F31" s="291"/>
      <c r="G31" s="17" t="s">
        <v>8</v>
      </c>
      <c r="H31" s="210">
        <v>50521667</v>
      </c>
      <c r="I31" s="17">
        <v>143</v>
      </c>
      <c r="J31" s="57">
        <f t="shared" si="0"/>
        <v>286</v>
      </c>
      <c r="K31" s="125">
        <v>146</v>
      </c>
      <c r="L31" s="125">
        <v>159</v>
      </c>
      <c r="M31" s="190">
        <v>145</v>
      </c>
      <c r="N31" s="190"/>
      <c r="O31" s="142">
        <f t="shared" si="4"/>
        <v>183</v>
      </c>
      <c r="P31" s="142">
        <f t="shared" si="1"/>
        <v>91.5</v>
      </c>
      <c r="Q31" s="121">
        <v>60</v>
      </c>
      <c r="R31" s="272">
        <f t="shared" si="2"/>
        <v>152.43899999999999</v>
      </c>
      <c r="S31" s="272">
        <f t="shared" si="3"/>
        <v>45.75</v>
      </c>
      <c r="T31" s="196" t="s">
        <v>311</v>
      </c>
      <c r="U31" s="91" t="s">
        <v>413</v>
      </c>
      <c r="V31" s="86"/>
      <c r="W31" s="244" t="s">
        <v>102</v>
      </c>
      <c r="X31" s="99" t="s">
        <v>202</v>
      </c>
      <c r="Z31" s="276"/>
    </row>
    <row r="32" spans="2:29" ht="21" customHeight="1" x14ac:dyDescent="0.25">
      <c r="B32" s="62">
        <v>26</v>
      </c>
      <c r="C32" s="9" t="s">
        <v>457</v>
      </c>
      <c r="D32" s="10" t="s">
        <v>458</v>
      </c>
      <c r="E32" s="282"/>
      <c r="F32" s="291"/>
      <c r="G32" s="17" t="s">
        <v>459</v>
      </c>
      <c r="H32" s="217">
        <v>63041667</v>
      </c>
      <c r="I32" s="17">
        <v>60</v>
      </c>
      <c r="J32" s="57">
        <f t="shared" si="0"/>
        <v>120</v>
      </c>
      <c r="K32" s="125">
        <v>52</v>
      </c>
      <c r="L32" s="125">
        <v>58</v>
      </c>
      <c r="M32" s="125">
        <v>52</v>
      </c>
      <c r="N32" s="125"/>
      <c r="O32" s="142">
        <v>10</v>
      </c>
      <c r="P32" s="142">
        <v>5</v>
      </c>
      <c r="Q32" s="130">
        <v>11</v>
      </c>
      <c r="R32" s="272">
        <f t="shared" si="2"/>
        <v>8.33</v>
      </c>
      <c r="S32" s="272">
        <f t="shared" si="3"/>
        <v>2.5</v>
      </c>
      <c r="T32" s="196" t="s">
        <v>460</v>
      </c>
      <c r="U32" s="91" t="s">
        <v>461</v>
      </c>
      <c r="V32" s="86"/>
      <c r="W32" s="245" t="s">
        <v>60</v>
      </c>
      <c r="X32" s="93"/>
      <c r="Z32" s="276"/>
    </row>
    <row r="33" spans="2:26" ht="27.75" customHeight="1" x14ac:dyDescent="0.25">
      <c r="B33" s="62">
        <v>27</v>
      </c>
      <c r="C33" s="2" t="s">
        <v>106</v>
      </c>
      <c r="D33" s="10" t="s">
        <v>61</v>
      </c>
      <c r="E33" s="282"/>
      <c r="F33" s="291"/>
      <c r="G33" s="17" t="s">
        <v>8</v>
      </c>
      <c r="H33" s="215">
        <v>96864092</v>
      </c>
      <c r="I33" s="17">
        <v>165</v>
      </c>
      <c r="J33" s="57">
        <f t="shared" si="0"/>
        <v>330</v>
      </c>
      <c r="K33" s="125">
        <v>140</v>
      </c>
      <c r="L33" s="125">
        <v>147</v>
      </c>
      <c r="M33" s="125">
        <v>121</v>
      </c>
      <c r="N33" s="125"/>
      <c r="O33" s="142">
        <v>150</v>
      </c>
      <c r="P33" s="142">
        <f t="shared" si="1"/>
        <v>75</v>
      </c>
      <c r="Q33" s="121">
        <v>100</v>
      </c>
      <c r="R33" s="272">
        <f t="shared" si="2"/>
        <v>124.94999999999999</v>
      </c>
      <c r="S33" s="272">
        <f t="shared" si="3"/>
        <v>37.5</v>
      </c>
      <c r="T33" s="196" t="s">
        <v>312</v>
      </c>
      <c r="U33" s="91" t="s">
        <v>414</v>
      </c>
      <c r="V33" s="86"/>
      <c r="W33" s="246" t="s">
        <v>106</v>
      </c>
      <c r="X33" s="94" t="s">
        <v>203</v>
      </c>
      <c r="Z33" s="276"/>
    </row>
    <row r="34" spans="2:26" ht="30" customHeight="1" x14ac:dyDescent="0.25">
      <c r="B34" s="62">
        <v>28</v>
      </c>
      <c r="C34" s="2" t="s">
        <v>176</v>
      </c>
      <c r="D34" s="10" t="s">
        <v>62</v>
      </c>
      <c r="E34" s="282"/>
      <c r="F34" s="291"/>
      <c r="G34" s="17" t="s">
        <v>8</v>
      </c>
      <c r="H34" s="210">
        <v>96061096</v>
      </c>
      <c r="I34" s="17">
        <v>123</v>
      </c>
      <c r="J34" s="57">
        <f t="shared" si="0"/>
        <v>246</v>
      </c>
      <c r="K34" s="125">
        <v>124</v>
      </c>
      <c r="L34" s="125">
        <v>128</v>
      </c>
      <c r="M34" s="125">
        <v>127</v>
      </c>
      <c r="N34" s="125"/>
      <c r="O34" s="142">
        <v>135</v>
      </c>
      <c r="P34" s="142">
        <f t="shared" si="1"/>
        <v>67.5</v>
      </c>
      <c r="Q34" s="121">
        <v>69</v>
      </c>
      <c r="R34" s="272">
        <f t="shared" si="2"/>
        <v>112.455</v>
      </c>
      <c r="S34" s="272">
        <f t="shared" si="3"/>
        <v>33.75</v>
      </c>
      <c r="T34" s="196" t="s">
        <v>313</v>
      </c>
      <c r="U34" s="91" t="s">
        <v>415</v>
      </c>
      <c r="V34" s="86"/>
      <c r="W34" s="247" t="s">
        <v>176</v>
      </c>
      <c r="X34" s="96" t="s">
        <v>201</v>
      </c>
      <c r="Z34" s="276"/>
    </row>
    <row r="35" spans="2:26" ht="29.25" customHeight="1" x14ac:dyDescent="0.25">
      <c r="B35" s="62">
        <v>29</v>
      </c>
      <c r="C35" s="2" t="s">
        <v>105</v>
      </c>
      <c r="D35" s="10" t="s">
        <v>62</v>
      </c>
      <c r="E35" s="283"/>
      <c r="F35" s="291"/>
      <c r="G35" s="17" t="s">
        <v>48</v>
      </c>
      <c r="H35" s="210">
        <v>27664816</v>
      </c>
      <c r="I35" s="17">
        <v>10</v>
      </c>
      <c r="J35" s="57">
        <f t="shared" si="0"/>
        <v>20</v>
      </c>
      <c r="K35" s="125">
        <v>3</v>
      </c>
      <c r="L35" s="125">
        <v>3</v>
      </c>
      <c r="M35" s="125">
        <v>2</v>
      </c>
      <c r="N35" s="125"/>
      <c r="O35" s="142">
        <v>3</v>
      </c>
      <c r="P35" s="142">
        <f t="shared" si="1"/>
        <v>1.5</v>
      </c>
      <c r="Q35" s="121">
        <v>4</v>
      </c>
      <c r="R35" s="272">
        <f t="shared" si="2"/>
        <v>2.4989999999999997</v>
      </c>
      <c r="S35" s="272">
        <f t="shared" si="3"/>
        <v>0.75</v>
      </c>
      <c r="T35" s="196" t="s">
        <v>314</v>
      </c>
      <c r="U35" s="91" t="s">
        <v>416</v>
      </c>
      <c r="V35" s="86"/>
      <c r="W35" s="247" t="s">
        <v>105</v>
      </c>
      <c r="X35" s="97"/>
      <c r="Z35" s="276"/>
    </row>
    <row r="36" spans="2:26" x14ac:dyDescent="0.25">
      <c r="B36" s="62">
        <v>30</v>
      </c>
      <c r="C36" s="26" t="s">
        <v>57</v>
      </c>
      <c r="D36" s="26" t="s">
        <v>58</v>
      </c>
      <c r="E36" s="161" t="s">
        <v>94</v>
      </c>
      <c r="F36" s="291"/>
      <c r="G36" s="27" t="s">
        <v>8</v>
      </c>
      <c r="H36" s="221">
        <v>96775009</v>
      </c>
      <c r="I36" s="27">
        <v>500</v>
      </c>
      <c r="J36" s="57">
        <f t="shared" si="0"/>
        <v>1000</v>
      </c>
      <c r="K36" s="125">
        <v>415</v>
      </c>
      <c r="L36" s="125">
        <v>383</v>
      </c>
      <c r="M36" s="125">
        <v>247</v>
      </c>
      <c r="N36" s="125"/>
      <c r="O36" s="142">
        <v>450</v>
      </c>
      <c r="P36" s="142">
        <f t="shared" si="1"/>
        <v>225</v>
      </c>
      <c r="Q36" s="133">
        <v>160</v>
      </c>
      <c r="R36" s="272">
        <f t="shared" si="2"/>
        <v>374.84999999999997</v>
      </c>
      <c r="S36" s="272">
        <f t="shared" si="3"/>
        <v>112.5</v>
      </c>
      <c r="T36" s="197" t="s">
        <v>315</v>
      </c>
      <c r="U36" s="91" t="s">
        <v>417</v>
      </c>
      <c r="V36" s="86"/>
      <c r="W36" s="248" t="s">
        <v>57</v>
      </c>
      <c r="X36" s="95" t="s">
        <v>200</v>
      </c>
      <c r="Z36" s="276"/>
    </row>
    <row r="37" spans="2:26" x14ac:dyDescent="0.25">
      <c r="B37" s="62">
        <v>31</v>
      </c>
      <c r="C37" s="40" t="s">
        <v>65</v>
      </c>
      <c r="D37" s="39" t="s">
        <v>101</v>
      </c>
      <c r="E37" s="161" t="s">
        <v>95</v>
      </c>
      <c r="F37" s="291"/>
      <c r="G37" s="38" t="s">
        <v>48</v>
      </c>
      <c r="H37" s="208">
        <v>92103441</v>
      </c>
      <c r="I37" s="38">
        <v>10</v>
      </c>
      <c r="J37" s="57">
        <f t="shared" si="0"/>
        <v>20</v>
      </c>
      <c r="K37" s="125">
        <v>4</v>
      </c>
      <c r="L37" s="125">
        <v>8</v>
      </c>
      <c r="M37" s="125">
        <v>6</v>
      </c>
      <c r="N37" s="125"/>
      <c r="O37" s="142">
        <v>10</v>
      </c>
      <c r="P37" s="142">
        <f t="shared" si="1"/>
        <v>5</v>
      </c>
      <c r="Q37" s="134">
        <v>11</v>
      </c>
      <c r="R37" s="272">
        <f t="shared" si="2"/>
        <v>8.33</v>
      </c>
      <c r="S37" s="272">
        <f t="shared" si="3"/>
        <v>2.5</v>
      </c>
      <c r="T37" s="198" t="s">
        <v>316</v>
      </c>
      <c r="U37" s="91" t="s">
        <v>418</v>
      </c>
      <c r="V37" s="86"/>
      <c r="W37" s="249" t="s">
        <v>65</v>
      </c>
      <c r="X37" s="98"/>
      <c r="Z37" s="276"/>
    </row>
    <row r="38" spans="2:26" x14ac:dyDescent="0.25">
      <c r="B38" s="62">
        <v>32</v>
      </c>
      <c r="C38" s="35" t="s">
        <v>66</v>
      </c>
      <c r="D38" s="36" t="s">
        <v>80</v>
      </c>
      <c r="E38" s="296" t="s">
        <v>96</v>
      </c>
      <c r="F38" s="291"/>
      <c r="G38" s="25" t="s">
        <v>8</v>
      </c>
      <c r="H38" s="212">
        <v>96811590</v>
      </c>
      <c r="I38" s="37">
        <v>400</v>
      </c>
      <c r="J38" s="57">
        <f t="shared" si="0"/>
        <v>800</v>
      </c>
      <c r="K38" s="125">
        <v>400</v>
      </c>
      <c r="L38" s="125">
        <v>400</v>
      </c>
      <c r="M38" s="125">
        <v>395</v>
      </c>
      <c r="N38" s="125"/>
      <c r="O38" s="142">
        <v>440</v>
      </c>
      <c r="P38" s="142">
        <f t="shared" si="1"/>
        <v>220</v>
      </c>
      <c r="Q38" s="135">
        <v>160</v>
      </c>
      <c r="R38" s="272">
        <f t="shared" si="2"/>
        <v>366.52</v>
      </c>
      <c r="S38" s="272">
        <f t="shared" si="3"/>
        <v>110</v>
      </c>
      <c r="T38" s="199" t="s">
        <v>317</v>
      </c>
      <c r="U38" s="91" t="s">
        <v>419</v>
      </c>
      <c r="V38" s="86"/>
      <c r="W38" s="249" t="s">
        <v>66</v>
      </c>
      <c r="X38" s="98"/>
      <c r="Y38" s="107" t="s">
        <v>268</v>
      </c>
      <c r="Z38" s="276"/>
    </row>
    <row r="39" spans="2:26" x14ac:dyDescent="0.25">
      <c r="B39" s="62">
        <v>33</v>
      </c>
      <c r="C39" s="35" t="s">
        <v>67</v>
      </c>
      <c r="D39" s="36" t="s">
        <v>80</v>
      </c>
      <c r="E39" s="296"/>
      <c r="F39" s="291"/>
      <c r="G39" s="25" t="s">
        <v>8</v>
      </c>
      <c r="H39" s="212">
        <v>96722229</v>
      </c>
      <c r="I39" s="37">
        <v>450</v>
      </c>
      <c r="J39" s="57">
        <f t="shared" si="0"/>
        <v>900</v>
      </c>
      <c r="K39" s="125">
        <v>450</v>
      </c>
      <c r="L39" s="125">
        <v>450</v>
      </c>
      <c r="M39" s="125">
        <v>370</v>
      </c>
      <c r="N39" s="125"/>
      <c r="O39" s="142">
        <v>490</v>
      </c>
      <c r="P39" s="142">
        <f t="shared" si="1"/>
        <v>245</v>
      </c>
      <c r="Q39" s="135">
        <v>150</v>
      </c>
      <c r="R39" s="272">
        <f t="shared" si="2"/>
        <v>408.16999999999996</v>
      </c>
      <c r="S39" s="272">
        <f t="shared" si="3"/>
        <v>122.5</v>
      </c>
      <c r="T39" s="199" t="s">
        <v>318</v>
      </c>
      <c r="U39" s="91" t="s">
        <v>420</v>
      </c>
      <c r="V39" s="86"/>
      <c r="W39" s="249" t="s">
        <v>177</v>
      </c>
      <c r="X39" s="98"/>
      <c r="Y39" t="s">
        <v>268</v>
      </c>
      <c r="Z39" s="276"/>
    </row>
    <row r="40" spans="2:26" x14ac:dyDescent="0.25">
      <c r="B40" s="62">
        <v>34</v>
      </c>
      <c r="C40" s="35" t="s">
        <v>169</v>
      </c>
      <c r="D40" s="36" t="s">
        <v>80</v>
      </c>
      <c r="E40" s="293"/>
      <c r="F40" s="291"/>
      <c r="G40" s="25" t="s">
        <v>64</v>
      </c>
      <c r="H40" s="212">
        <v>96861393</v>
      </c>
      <c r="I40" s="37">
        <v>210</v>
      </c>
      <c r="J40" s="57">
        <f t="shared" si="0"/>
        <v>420</v>
      </c>
      <c r="K40" s="125">
        <v>210</v>
      </c>
      <c r="L40" s="125">
        <v>210</v>
      </c>
      <c r="M40" s="125">
        <v>83</v>
      </c>
      <c r="N40" s="125"/>
      <c r="O40" s="142">
        <v>230</v>
      </c>
      <c r="P40" s="142">
        <f t="shared" si="1"/>
        <v>115</v>
      </c>
      <c r="Q40" s="135">
        <v>80</v>
      </c>
      <c r="R40" s="272">
        <f t="shared" si="2"/>
        <v>191.59</v>
      </c>
      <c r="S40" s="272">
        <f t="shared" si="3"/>
        <v>57.5</v>
      </c>
      <c r="T40" s="199" t="s">
        <v>319</v>
      </c>
      <c r="U40" s="91" t="s">
        <v>421</v>
      </c>
      <c r="V40" s="86"/>
      <c r="W40" s="249" t="s">
        <v>169</v>
      </c>
      <c r="X40" s="98"/>
      <c r="Y40" t="s">
        <v>268</v>
      </c>
      <c r="Z40" s="277"/>
    </row>
    <row r="41" spans="2:26" ht="15" customHeight="1" x14ac:dyDescent="0.25">
      <c r="B41" s="62">
        <v>35</v>
      </c>
      <c r="C41" s="18" t="s">
        <v>88</v>
      </c>
      <c r="D41" s="18" t="s">
        <v>84</v>
      </c>
      <c r="E41" s="162" t="s">
        <v>97</v>
      </c>
      <c r="F41" s="290" t="s">
        <v>86</v>
      </c>
      <c r="G41" s="19" t="s">
        <v>48</v>
      </c>
      <c r="H41" s="223">
        <v>58003095</v>
      </c>
      <c r="I41" s="19">
        <v>40</v>
      </c>
      <c r="J41" s="57">
        <f t="shared" si="0"/>
        <v>80</v>
      </c>
      <c r="K41" s="125">
        <v>40</v>
      </c>
      <c r="L41" s="125">
        <v>40</v>
      </c>
      <c r="M41" s="125">
        <v>29</v>
      </c>
      <c r="N41" s="125"/>
      <c r="O41" s="142">
        <f t="shared" si="4"/>
        <v>48</v>
      </c>
      <c r="P41" s="142">
        <f t="shared" si="1"/>
        <v>24</v>
      </c>
      <c r="Q41" s="136">
        <v>39</v>
      </c>
      <c r="R41" s="272">
        <f t="shared" si="2"/>
        <v>39.983999999999995</v>
      </c>
      <c r="S41" s="272">
        <f t="shared" si="3"/>
        <v>12</v>
      </c>
      <c r="T41" s="224" t="s">
        <v>379</v>
      </c>
      <c r="U41" s="91" t="s">
        <v>422</v>
      </c>
      <c r="V41" s="86"/>
      <c r="W41" s="250" t="s">
        <v>88</v>
      </c>
      <c r="X41" s="88"/>
      <c r="Y41" t="s">
        <v>268</v>
      </c>
      <c r="Z41" s="287" t="s">
        <v>452</v>
      </c>
    </row>
    <row r="42" spans="2:26" ht="15" customHeight="1" x14ac:dyDescent="0.25">
      <c r="B42" s="62">
        <v>36</v>
      </c>
      <c r="C42" s="72" t="s">
        <v>89</v>
      </c>
      <c r="D42" s="72" t="s">
        <v>100</v>
      </c>
      <c r="E42" s="162" t="s">
        <v>98</v>
      </c>
      <c r="F42" s="290"/>
      <c r="G42" s="73" t="s">
        <v>48</v>
      </c>
      <c r="H42" s="222">
        <v>30003665</v>
      </c>
      <c r="I42" s="73">
        <v>30</v>
      </c>
      <c r="J42" s="57">
        <f t="shared" si="0"/>
        <v>60</v>
      </c>
      <c r="K42" s="125">
        <v>18</v>
      </c>
      <c r="L42" s="125">
        <v>17</v>
      </c>
      <c r="M42" s="125">
        <v>15</v>
      </c>
      <c r="N42" s="125"/>
      <c r="O42" s="142">
        <v>20</v>
      </c>
      <c r="P42" s="142">
        <f t="shared" si="1"/>
        <v>10</v>
      </c>
      <c r="Q42" s="137">
        <v>40</v>
      </c>
      <c r="R42" s="272">
        <f t="shared" si="2"/>
        <v>16.66</v>
      </c>
      <c r="S42" s="272">
        <f t="shared" si="3"/>
        <v>5</v>
      </c>
      <c r="T42" s="228" t="s">
        <v>381</v>
      </c>
      <c r="U42" s="91" t="s">
        <v>423</v>
      </c>
      <c r="V42" s="86"/>
      <c r="W42" s="250" t="s">
        <v>89</v>
      </c>
      <c r="X42" s="88"/>
      <c r="Z42" s="288"/>
    </row>
    <row r="43" spans="2:26" ht="30" x14ac:dyDescent="0.25">
      <c r="B43" s="62">
        <v>37</v>
      </c>
      <c r="C43" s="175" t="s">
        <v>90</v>
      </c>
      <c r="D43" s="175" t="s">
        <v>85</v>
      </c>
      <c r="E43" s="162" t="s">
        <v>282</v>
      </c>
      <c r="F43" s="149" t="s">
        <v>170</v>
      </c>
      <c r="G43" s="20" t="s">
        <v>48</v>
      </c>
      <c r="H43" s="231" t="s">
        <v>387</v>
      </c>
      <c r="I43" s="20">
        <v>10</v>
      </c>
      <c r="J43" s="57">
        <f>I43*2</f>
        <v>20</v>
      </c>
      <c r="K43" s="125">
        <v>10</v>
      </c>
      <c r="L43" s="125">
        <v>10</v>
      </c>
      <c r="M43" s="125">
        <v>0</v>
      </c>
      <c r="N43" s="125"/>
      <c r="O43" s="142">
        <v>10</v>
      </c>
      <c r="P43" s="142">
        <f t="shared" si="1"/>
        <v>5</v>
      </c>
      <c r="Q43" s="138">
        <v>22</v>
      </c>
      <c r="R43" s="272">
        <f t="shared" si="2"/>
        <v>8.33</v>
      </c>
      <c r="S43" s="272">
        <f t="shared" si="3"/>
        <v>2.5</v>
      </c>
      <c r="T43" s="175" t="s">
        <v>386</v>
      </c>
      <c r="U43" s="91" t="s">
        <v>424</v>
      </c>
      <c r="V43" s="86"/>
      <c r="W43" s="250" t="s">
        <v>90</v>
      </c>
      <c r="X43" s="88"/>
      <c r="Y43" t="s">
        <v>268</v>
      </c>
      <c r="Z43" s="91" t="s">
        <v>480</v>
      </c>
    </row>
    <row r="44" spans="2:26" ht="15" customHeight="1" x14ac:dyDescent="0.25">
      <c r="B44" s="62">
        <v>38</v>
      </c>
      <c r="C44" s="86" t="s">
        <v>272</v>
      </c>
      <c r="D44" s="86" t="s">
        <v>270</v>
      </c>
      <c r="E44" s="292" t="s">
        <v>99</v>
      </c>
      <c r="F44" s="290" t="s">
        <v>86</v>
      </c>
      <c r="G44" s="88" t="s">
        <v>48</v>
      </c>
      <c r="H44" s="205">
        <v>30056092</v>
      </c>
      <c r="I44" s="88">
        <v>5</v>
      </c>
      <c r="J44" s="88">
        <v>10</v>
      </c>
      <c r="K44" s="156">
        <v>5</v>
      </c>
      <c r="L44" s="156">
        <v>5</v>
      </c>
      <c r="M44" s="125">
        <v>4</v>
      </c>
      <c r="N44" s="125"/>
      <c r="O44" s="142">
        <v>5</v>
      </c>
      <c r="P44" s="142">
        <f t="shared" si="1"/>
        <v>2.5</v>
      </c>
      <c r="Q44" s="28">
        <v>17</v>
      </c>
      <c r="R44" s="272">
        <f t="shared" si="2"/>
        <v>4.165</v>
      </c>
      <c r="S44" s="272">
        <f t="shared" si="3"/>
        <v>1.25</v>
      </c>
      <c r="T44" s="196" t="s">
        <v>320</v>
      </c>
      <c r="U44" s="91" t="s">
        <v>425</v>
      </c>
      <c r="V44" s="86"/>
      <c r="Z44" s="287" t="s">
        <v>452</v>
      </c>
    </row>
    <row r="45" spans="2:26" x14ac:dyDescent="0.25">
      <c r="B45" s="62">
        <v>39</v>
      </c>
      <c r="C45" s="86" t="s">
        <v>273</v>
      </c>
      <c r="D45" s="86" t="s">
        <v>270</v>
      </c>
      <c r="E45" s="293"/>
      <c r="F45" s="290"/>
      <c r="G45" s="88" t="s">
        <v>48</v>
      </c>
      <c r="H45" s="206">
        <v>30056090</v>
      </c>
      <c r="I45" s="28">
        <v>70</v>
      </c>
      <c r="J45" s="68">
        <v>140</v>
      </c>
      <c r="K45" s="156">
        <v>70</v>
      </c>
      <c r="L45" s="156">
        <v>70</v>
      </c>
      <c r="M45" s="125">
        <v>30</v>
      </c>
      <c r="N45" s="125"/>
      <c r="O45" s="142">
        <v>70</v>
      </c>
      <c r="P45" s="142">
        <f t="shared" si="1"/>
        <v>35</v>
      </c>
      <c r="Q45" s="28">
        <v>39</v>
      </c>
      <c r="R45" s="272">
        <f t="shared" si="2"/>
        <v>58.309999999999995</v>
      </c>
      <c r="S45" s="272">
        <f t="shared" si="3"/>
        <v>17.5</v>
      </c>
      <c r="T45" s="196" t="s">
        <v>321</v>
      </c>
      <c r="U45" s="91" t="s">
        <v>426</v>
      </c>
      <c r="V45" s="86"/>
      <c r="Z45" s="289"/>
    </row>
    <row r="46" spans="2:26" ht="30" x14ac:dyDescent="0.25">
      <c r="B46" s="62">
        <v>40</v>
      </c>
      <c r="C46" s="163" t="s">
        <v>274</v>
      </c>
      <c r="D46" s="21" t="s">
        <v>275</v>
      </c>
      <c r="E46" s="162" t="s">
        <v>173</v>
      </c>
      <c r="F46" s="290"/>
      <c r="G46" s="88" t="s">
        <v>48</v>
      </c>
      <c r="H46" s="205">
        <v>56017598</v>
      </c>
      <c r="I46" s="28">
        <v>10</v>
      </c>
      <c r="J46" s="68">
        <v>20</v>
      </c>
      <c r="K46" s="156">
        <v>10</v>
      </c>
      <c r="L46" s="156">
        <v>10</v>
      </c>
      <c r="M46" s="125">
        <v>12</v>
      </c>
      <c r="N46" s="125"/>
      <c r="O46" s="142">
        <f t="shared" ref="O46" si="5">((K46+L46)/2)*1.4</f>
        <v>14</v>
      </c>
      <c r="P46" s="142">
        <f t="shared" si="1"/>
        <v>7</v>
      </c>
      <c r="Q46" s="28">
        <v>15</v>
      </c>
      <c r="R46" s="272">
        <f t="shared" si="2"/>
        <v>11.661999999999999</v>
      </c>
      <c r="S46" s="272">
        <f t="shared" si="3"/>
        <v>3.5</v>
      </c>
      <c r="T46" s="200" t="s">
        <v>322</v>
      </c>
      <c r="U46" s="91" t="s">
        <v>427</v>
      </c>
      <c r="V46" s="86"/>
      <c r="Z46" s="288"/>
    </row>
    <row r="47" spans="2:26" ht="29.25" customHeight="1" x14ac:dyDescent="0.25">
      <c r="B47" s="62">
        <v>41</v>
      </c>
      <c r="C47" s="163" t="s">
        <v>276</v>
      </c>
      <c r="D47" s="21" t="s">
        <v>277</v>
      </c>
      <c r="E47" s="162" t="s">
        <v>283</v>
      </c>
      <c r="F47" s="187" t="s">
        <v>83</v>
      </c>
      <c r="G47" s="88" t="s">
        <v>48</v>
      </c>
      <c r="H47" s="205">
        <v>76347709</v>
      </c>
      <c r="I47" s="28">
        <v>15</v>
      </c>
      <c r="J47" s="68">
        <v>30</v>
      </c>
      <c r="K47" s="156">
        <v>15</v>
      </c>
      <c r="L47" s="156">
        <v>15</v>
      </c>
      <c r="M47" s="125">
        <v>12</v>
      </c>
      <c r="N47" s="125"/>
      <c r="O47" s="142">
        <v>15</v>
      </c>
      <c r="P47" s="142">
        <f t="shared" si="1"/>
        <v>7.5</v>
      </c>
      <c r="Q47" s="28">
        <v>33</v>
      </c>
      <c r="R47" s="272">
        <f t="shared" si="2"/>
        <v>12.494999999999999</v>
      </c>
      <c r="S47" s="272">
        <f t="shared" si="3"/>
        <v>3.75</v>
      </c>
      <c r="T47" s="200" t="s">
        <v>323</v>
      </c>
      <c r="U47" s="91" t="s">
        <v>428</v>
      </c>
      <c r="V47" s="86"/>
      <c r="Z47" s="91" t="s">
        <v>481</v>
      </c>
    </row>
    <row r="48" spans="2:26" ht="29.25" customHeight="1" x14ac:dyDescent="0.25">
      <c r="B48" s="62">
        <v>42</v>
      </c>
      <c r="C48" s="163" t="s">
        <v>466</v>
      </c>
      <c r="D48" s="21" t="s">
        <v>455</v>
      </c>
      <c r="E48" s="254" t="s">
        <v>93</v>
      </c>
      <c r="F48" s="253" t="s">
        <v>83</v>
      </c>
      <c r="G48" s="88" t="s">
        <v>8</v>
      </c>
      <c r="H48" s="205">
        <v>96777767</v>
      </c>
      <c r="I48" s="28">
        <v>15</v>
      </c>
      <c r="J48" s="68">
        <v>30</v>
      </c>
      <c r="K48" s="156">
        <v>15</v>
      </c>
      <c r="L48" s="156">
        <v>15</v>
      </c>
      <c r="M48" s="125">
        <v>12</v>
      </c>
      <c r="N48" s="125"/>
      <c r="O48" s="142">
        <v>40</v>
      </c>
      <c r="P48" s="142">
        <f t="shared" ref="P48" si="6">O48/2</f>
        <v>20</v>
      </c>
      <c r="Q48" s="28">
        <v>52</v>
      </c>
      <c r="R48" s="272">
        <f t="shared" si="2"/>
        <v>33.32</v>
      </c>
      <c r="S48" s="272">
        <f t="shared" si="3"/>
        <v>10</v>
      </c>
      <c r="T48" s="200" t="s">
        <v>456</v>
      </c>
      <c r="U48" s="91" t="s">
        <v>462</v>
      </c>
      <c r="V48" s="241"/>
      <c r="Z48" s="91" t="s">
        <v>481</v>
      </c>
    </row>
    <row r="49" spans="2:23" x14ac:dyDescent="0.25">
      <c r="F49" s="77"/>
      <c r="G49" s="139"/>
      <c r="H49" s="158" t="s">
        <v>68</v>
      </c>
      <c r="I49" s="158">
        <f t="shared" ref="I49:L49" si="7">SUM(I7:I47)</f>
        <v>5332</v>
      </c>
      <c r="J49" s="159">
        <f t="shared" si="7"/>
        <v>10664</v>
      </c>
      <c r="K49" s="158">
        <f t="shared" si="7"/>
        <v>4770</v>
      </c>
      <c r="L49" s="158">
        <f t="shared" si="7"/>
        <v>4776</v>
      </c>
      <c r="M49" s="191">
        <f>SUM(M7:M47)</f>
        <v>3607</v>
      </c>
      <c r="N49" s="191"/>
      <c r="O49" s="160">
        <f>SUM(O7:O48)</f>
        <v>5219.6000000000004</v>
      </c>
      <c r="P49" s="240">
        <f>SUM(P7:P48)</f>
        <v>2609.8000000000002</v>
      </c>
      <c r="Q49" s="28"/>
      <c r="R49" s="264">
        <f>SUM(R7:R48)</f>
        <v>4347.9268000000002</v>
      </c>
      <c r="S49" s="264">
        <f>SUM(S7:S48)</f>
        <v>1304.9000000000001</v>
      </c>
    </row>
    <row r="50" spans="2:23" x14ac:dyDescent="0.25">
      <c r="F50" s="77"/>
      <c r="G50" s="139"/>
      <c r="H50" s="41"/>
      <c r="I50" s="41"/>
      <c r="J50" s="143"/>
      <c r="K50" s="144"/>
      <c r="L50" s="144"/>
      <c r="M50" s="144"/>
      <c r="N50" s="144"/>
      <c r="O50" s="157"/>
      <c r="P50" s="157"/>
      <c r="Q50" s="41"/>
      <c r="R50" s="265"/>
      <c r="S50" s="265"/>
    </row>
    <row r="51" spans="2:23" x14ac:dyDescent="0.25">
      <c r="B51" s="70" t="s">
        <v>94</v>
      </c>
      <c r="C51" s="22" t="s">
        <v>284</v>
      </c>
    </row>
    <row r="52" spans="2:23" x14ac:dyDescent="0.25">
      <c r="B52" s="70" t="s">
        <v>95</v>
      </c>
      <c r="C52" s="22" t="s">
        <v>285</v>
      </c>
      <c r="H52" s="12"/>
      <c r="I52" s="33"/>
      <c r="J52" s="33"/>
      <c r="K52" s="33"/>
      <c r="L52" s="33"/>
      <c r="M52" s="33"/>
      <c r="N52" s="33"/>
      <c r="O52" s="33"/>
      <c r="P52" s="33"/>
      <c r="T52" s="33"/>
    </row>
    <row r="53" spans="2:23" x14ac:dyDescent="0.25">
      <c r="B53" s="70" t="s">
        <v>96</v>
      </c>
      <c r="C53" s="22" t="s">
        <v>286</v>
      </c>
      <c r="T53" s="33"/>
    </row>
    <row r="54" spans="2:23" x14ac:dyDescent="0.25">
      <c r="B54" s="70" t="s">
        <v>97</v>
      </c>
      <c r="C54" s="22" t="s">
        <v>287</v>
      </c>
      <c r="W54" s="69" t="s">
        <v>175</v>
      </c>
    </row>
    <row r="55" spans="2:23" x14ac:dyDescent="0.25">
      <c r="B55" s="70" t="s">
        <v>98</v>
      </c>
      <c r="C55" s="22" t="s">
        <v>288</v>
      </c>
    </row>
    <row r="56" spans="2:23" x14ac:dyDescent="0.25">
      <c r="B56" s="70" t="s">
        <v>282</v>
      </c>
      <c r="C56" s="22" t="s">
        <v>289</v>
      </c>
    </row>
    <row r="57" spans="2:23" x14ac:dyDescent="0.25">
      <c r="B57" s="70" t="s">
        <v>99</v>
      </c>
      <c r="C57" s="22" t="s">
        <v>290</v>
      </c>
      <c r="G57" s="150"/>
    </row>
    <row r="58" spans="2:23" x14ac:dyDescent="0.25">
      <c r="B58" s="70" t="s">
        <v>173</v>
      </c>
      <c r="C58" s="22" t="s">
        <v>291</v>
      </c>
      <c r="G58" s="150"/>
    </row>
    <row r="59" spans="2:23" x14ac:dyDescent="0.25">
      <c r="B59" s="70" t="s">
        <v>283</v>
      </c>
      <c r="C59" s="22" t="s">
        <v>292</v>
      </c>
    </row>
    <row r="60" spans="2:23" x14ac:dyDescent="0.25">
      <c r="C60" s="42"/>
    </row>
    <row r="61" spans="2:23" x14ac:dyDescent="0.25">
      <c r="E61" s="147" t="s">
        <v>471</v>
      </c>
      <c r="F61" s="49"/>
      <c r="G61" s="145">
        <f>R49</f>
        <v>4347.9268000000002</v>
      </c>
      <c r="H61" s="82" t="s">
        <v>269</v>
      </c>
    </row>
    <row r="62" spans="2:23" x14ac:dyDescent="0.25">
      <c r="E62" s="82" t="s">
        <v>472</v>
      </c>
      <c r="F62" s="83"/>
      <c r="G62" s="108">
        <f>S49</f>
        <v>1304.9000000000001</v>
      </c>
      <c r="H62" s="146" t="s">
        <v>212</v>
      </c>
    </row>
    <row r="64" spans="2:23" x14ac:dyDescent="0.25">
      <c r="E64" s="82" t="s">
        <v>474</v>
      </c>
      <c r="F64" s="82"/>
      <c r="G64" s="271">
        <f>G62+G61</f>
        <v>5652.8268000000007</v>
      </c>
      <c r="H64" s="82" t="s">
        <v>212</v>
      </c>
    </row>
  </sheetData>
  <mergeCells count="12">
    <mergeCell ref="E44:E45"/>
    <mergeCell ref="B1:Q1"/>
    <mergeCell ref="B2:Q2"/>
    <mergeCell ref="B4:Q5"/>
    <mergeCell ref="E7:E35"/>
    <mergeCell ref="E38:E40"/>
    <mergeCell ref="Z7:Z40"/>
    <mergeCell ref="Z41:Z42"/>
    <mergeCell ref="Z44:Z46"/>
    <mergeCell ref="F44:F46"/>
    <mergeCell ref="F41:F42"/>
    <mergeCell ref="F7:F40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39"/>
  <sheetViews>
    <sheetView tabSelected="1" zoomScale="85" zoomScaleNormal="85" workbookViewId="0">
      <selection activeCell="R33" sqref="R33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customWidth="1"/>
    <col min="6" max="6" width="10.5703125" customWidth="1"/>
    <col min="7" max="7" width="8" customWidth="1"/>
    <col min="8" max="8" width="14.140625" customWidth="1"/>
    <col min="9" max="9" width="12.85546875" hidden="1" customWidth="1"/>
    <col min="10" max="10" width="10.5703125" hidden="1" customWidth="1"/>
    <col min="11" max="11" width="8" hidden="1" customWidth="1"/>
    <col min="12" max="14" width="12.7109375" hidden="1" customWidth="1"/>
    <col min="16" max="16" width="15.140625" bestFit="1" customWidth="1"/>
    <col min="17" max="17" width="9.140625" customWidth="1"/>
    <col min="18" max="18" width="19.140625" customWidth="1"/>
    <col min="19" max="19" width="19.7109375" customWidth="1"/>
    <col min="20" max="20" width="25.28515625" customWidth="1"/>
    <col min="21" max="21" width="29.140625" customWidth="1"/>
    <col min="22" max="22" width="25.85546875" customWidth="1"/>
    <col min="23" max="23" width="33.28515625" customWidth="1"/>
  </cols>
  <sheetData>
    <row r="1" spans="2:23" x14ac:dyDescent="0.25">
      <c r="B1" s="278" t="s">
        <v>297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56"/>
      <c r="S1" s="256"/>
    </row>
    <row r="2" spans="2:23" x14ac:dyDescent="0.25">
      <c r="B2" s="278" t="s">
        <v>300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56"/>
      <c r="S2" s="256"/>
    </row>
    <row r="4" spans="2:23" ht="17.25" x14ac:dyDescent="0.25">
      <c r="B4" s="279" t="s">
        <v>479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57"/>
      <c r="S4" s="257"/>
      <c r="T4" s="43"/>
    </row>
    <row r="5" spans="2:23" ht="20.25" customHeight="1" x14ac:dyDescent="0.25"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57"/>
      <c r="S5" s="257"/>
    </row>
    <row r="6" spans="2:23" ht="58.5" customHeight="1" x14ac:dyDescent="0.25">
      <c r="B6" s="164" t="s">
        <v>0</v>
      </c>
      <c r="C6" s="164" t="s">
        <v>1</v>
      </c>
      <c r="D6" s="164" t="s">
        <v>2</v>
      </c>
      <c r="E6" s="71" t="s">
        <v>92</v>
      </c>
      <c r="F6" s="151" t="s">
        <v>162</v>
      </c>
      <c r="G6" s="164" t="s">
        <v>3</v>
      </c>
      <c r="H6" s="164" t="s">
        <v>4</v>
      </c>
      <c r="I6" s="165" t="s">
        <v>63</v>
      </c>
      <c r="J6" s="166" t="s">
        <v>171</v>
      </c>
      <c r="K6" s="167">
        <v>2018</v>
      </c>
      <c r="L6" s="167">
        <v>2019</v>
      </c>
      <c r="M6" s="167">
        <v>2020</v>
      </c>
      <c r="N6" s="167">
        <v>2021</v>
      </c>
      <c r="O6" s="168" t="s">
        <v>141</v>
      </c>
      <c r="P6" s="168" t="s">
        <v>392</v>
      </c>
      <c r="Q6" s="169" t="s">
        <v>69</v>
      </c>
      <c r="R6" s="266" t="s">
        <v>468</v>
      </c>
      <c r="S6" s="266" t="s">
        <v>467</v>
      </c>
      <c r="T6" s="45" t="s">
        <v>91</v>
      </c>
      <c r="U6" s="242" t="s">
        <v>393</v>
      </c>
      <c r="V6" s="251" t="s">
        <v>441</v>
      </c>
      <c r="W6" s="91" t="s">
        <v>453</v>
      </c>
    </row>
    <row r="7" spans="2:23" ht="24.75" customHeight="1" x14ac:dyDescent="0.25">
      <c r="B7" s="59" t="s">
        <v>5</v>
      </c>
      <c r="C7" s="7" t="s">
        <v>107</v>
      </c>
      <c r="D7" s="8" t="s">
        <v>108</v>
      </c>
      <c r="E7" s="297" t="s">
        <v>93</v>
      </c>
      <c r="F7" s="299" t="s">
        <v>293</v>
      </c>
      <c r="G7" s="76" t="s">
        <v>109</v>
      </c>
      <c r="H7" s="210">
        <v>37820130</v>
      </c>
      <c r="I7" s="78">
        <v>530</v>
      </c>
      <c r="J7" s="79">
        <f>I7*2</f>
        <v>1060</v>
      </c>
      <c r="K7" s="156">
        <v>344</v>
      </c>
      <c r="L7" s="156">
        <v>417</v>
      </c>
      <c r="M7" s="156">
        <v>417</v>
      </c>
      <c r="N7" s="156">
        <v>314</v>
      </c>
      <c r="O7" s="170">
        <v>440</v>
      </c>
      <c r="P7" s="170">
        <f>O7/2</f>
        <v>220</v>
      </c>
      <c r="Q7" s="140">
        <v>270</v>
      </c>
      <c r="R7" s="274">
        <f>O7*0.833</f>
        <v>366.52</v>
      </c>
      <c r="S7" s="274">
        <f>O7*0.25</f>
        <v>110</v>
      </c>
      <c r="T7" s="193" t="s">
        <v>358</v>
      </c>
      <c r="U7" s="91" t="s">
        <v>429</v>
      </c>
      <c r="V7" s="86"/>
      <c r="W7" s="275" t="s">
        <v>454</v>
      </c>
    </row>
    <row r="8" spans="2:23" ht="21" customHeight="1" x14ac:dyDescent="0.25">
      <c r="B8" s="59" t="s">
        <v>9</v>
      </c>
      <c r="C8" s="10" t="s">
        <v>110</v>
      </c>
      <c r="D8" s="10" t="s">
        <v>111</v>
      </c>
      <c r="E8" s="297"/>
      <c r="F8" s="300"/>
      <c r="G8" s="17" t="s">
        <v>109</v>
      </c>
      <c r="H8" s="210">
        <v>24863444</v>
      </c>
      <c r="I8" s="17">
        <v>5</v>
      </c>
      <c r="J8" s="79">
        <f t="shared" ref="J8:J29" si="0">I8*2</f>
        <v>10</v>
      </c>
      <c r="K8" s="156">
        <v>3</v>
      </c>
      <c r="L8" s="156">
        <v>3</v>
      </c>
      <c r="M8" s="156">
        <v>3</v>
      </c>
      <c r="N8" s="156"/>
      <c r="O8" s="170">
        <v>3</v>
      </c>
      <c r="P8" s="170">
        <f t="shared" ref="P8:P30" si="1">O8/2</f>
        <v>1.5</v>
      </c>
      <c r="Q8" s="121">
        <v>4</v>
      </c>
      <c r="R8" s="274">
        <f t="shared" ref="R8:R30" si="2">O8*0.833</f>
        <v>2.4989999999999997</v>
      </c>
      <c r="S8" s="274">
        <f t="shared" ref="S8:S30" si="3">O8*0.25</f>
        <v>0.75</v>
      </c>
      <c r="T8" s="193" t="s">
        <v>359</v>
      </c>
      <c r="U8" s="91" t="s">
        <v>430</v>
      </c>
      <c r="V8" s="86"/>
      <c r="W8" s="276"/>
    </row>
    <row r="9" spans="2:23" ht="19.5" customHeight="1" x14ac:dyDescent="0.25">
      <c r="B9" s="59" t="s">
        <v>12</v>
      </c>
      <c r="C9" s="9" t="s">
        <v>112</v>
      </c>
      <c r="D9" s="10" t="s">
        <v>53</v>
      </c>
      <c r="E9" s="297"/>
      <c r="F9" s="300"/>
      <c r="G9" s="17" t="s">
        <v>109</v>
      </c>
      <c r="H9" s="210">
        <v>51162942</v>
      </c>
      <c r="I9" s="17">
        <v>235</v>
      </c>
      <c r="J9" s="79">
        <f t="shared" si="0"/>
        <v>470</v>
      </c>
      <c r="K9" s="156">
        <v>191</v>
      </c>
      <c r="L9" s="156">
        <v>181</v>
      </c>
      <c r="M9" s="156">
        <v>181</v>
      </c>
      <c r="N9" s="156">
        <v>117</v>
      </c>
      <c r="O9" s="170">
        <v>200</v>
      </c>
      <c r="P9" s="170">
        <f t="shared" si="1"/>
        <v>100</v>
      </c>
      <c r="Q9" s="121">
        <v>70</v>
      </c>
      <c r="R9" s="274">
        <f t="shared" si="2"/>
        <v>166.6</v>
      </c>
      <c r="S9" s="274">
        <f t="shared" si="3"/>
        <v>50</v>
      </c>
      <c r="T9" s="193" t="s">
        <v>367</v>
      </c>
      <c r="U9" s="91" t="s">
        <v>447</v>
      </c>
      <c r="V9" s="86"/>
      <c r="W9" s="276"/>
    </row>
    <row r="10" spans="2:23" ht="15" customHeight="1" x14ac:dyDescent="0.25">
      <c r="B10" s="59" t="s">
        <v>15</v>
      </c>
      <c r="C10" s="10" t="s">
        <v>110</v>
      </c>
      <c r="D10" s="10" t="s">
        <v>113</v>
      </c>
      <c r="E10" s="297"/>
      <c r="F10" s="300"/>
      <c r="G10" s="17" t="s">
        <v>109</v>
      </c>
      <c r="H10" s="210">
        <v>83046906</v>
      </c>
      <c r="I10" s="17">
        <v>5</v>
      </c>
      <c r="J10" s="79">
        <f t="shared" si="0"/>
        <v>10</v>
      </c>
      <c r="K10" s="156">
        <v>3</v>
      </c>
      <c r="L10" s="156">
        <v>3</v>
      </c>
      <c r="M10" s="156">
        <v>3</v>
      </c>
      <c r="N10" s="156"/>
      <c r="O10" s="170">
        <v>3</v>
      </c>
      <c r="P10" s="170">
        <f t="shared" si="1"/>
        <v>1.5</v>
      </c>
      <c r="Q10" s="121">
        <v>3</v>
      </c>
      <c r="R10" s="274">
        <f t="shared" si="2"/>
        <v>2.4989999999999997</v>
      </c>
      <c r="S10" s="274">
        <f t="shared" si="3"/>
        <v>0.75</v>
      </c>
      <c r="T10" s="193" t="s">
        <v>361</v>
      </c>
      <c r="U10" s="91" t="s">
        <v>430</v>
      </c>
      <c r="V10" s="86"/>
      <c r="W10" s="276"/>
    </row>
    <row r="11" spans="2:23" ht="15" customHeight="1" x14ac:dyDescent="0.25">
      <c r="B11" s="59" t="s">
        <v>18</v>
      </c>
      <c r="C11" s="10" t="s">
        <v>110</v>
      </c>
      <c r="D11" s="10" t="s">
        <v>114</v>
      </c>
      <c r="E11" s="297"/>
      <c r="F11" s="300"/>
      <c r="G11" s="17" t="s">
        <v>109</v>
      </c>
      <c r="H11" s="210">
        <v>99000850</v>
      </c>
      <c r="I11" s="17">
        <v>5</v>
      </c>
      <c r="J11" s="79">
        <f t="shared" si="0"/>
        <v>10</v>
      </c>
      <c r="K11" s="156">
        <v>3</v>
      </c>
      <c r="L11" s="156">
        <v>3</v>
      </c>
      <c r="M11" s="156">
        <v>3</v>
      </c>
      <c r="N11" s="156"/>
      <c r="O11" s="170">
        <v>3</v>
      </c>
      <c r="P11" s="170">
        <f t="shared" si="1"/>
        <v>1.5</v>
      </c>
      <c r="Q11" s="121">
        <v>4</v>
      </c>
      <c r="R11" s="274">
        <f t="shared" si="2"/>
        <v>2.4989999999999997</v>
      </c>
      <c r="S11" s="274">
        <f t="shared" si="3"/>
        <v>0.75</v>
      </c>
      <c r="T11" s="193" t="s">
        <v>375</v>
      </c>
      <c r="U11" s="91" t="s">
        <v>430</v>
      </c>
      <c r="V11" s="86"/>
      <c r="W11" s="276"/>
    </row>
    <row r="12" spans="2:23" ht="15" customHeight="1" x14ac:dyDescent="0.25">
      <c r="B12" s="59" t="s">
        <v>21</v>
      </c>
      <c r="C12" s="10" t="s">
        <v>110</v>
      </c>
      <c r="D12" s="10" t="s">
        <v>115</v>
      </c>
      <c r="E12" s="297"/>
      <c r="F12" s="300"/>
      <c r="G12" s="17" t="s">
        <v>109</v>
      </c>
      <c r="H12" s="210">
        <v>83046867</v>
      </c>
      <c r="I12" s="17">
        <v>5</v>
      </c>
      <c r="J12" s="79">
        <f t="shared" si="0"/>
        <v>10</v>
      </c>
      <c r="K12" s="156">
        <v>3</v>
      </c>
      <c r="L12" s="156">
        <v>3</v>
      </c>
      <c r="M12" s="156">
        <v>3</v>
      </c>
      <c r="N12" s="156"/>
      <c r="O12" s="170">
        <v>3</v>
      </c>
      <c r="P12" s="170">
        <f t="shared" si="1"/>
        <v>1.5</v>
      </c>
      <c r="Q12" s="121">
        <v>3</v>
      </c>
      <c r="R12" s="274">
        <f t="shared" si="2"/>
        <v>2.4989999999999997</v>
      </c>
      <c r="S12" s="274">
        <f t="shared" si="3"/>
        <v>0.75</v>
      </c>
      <c r="T12" s="193" t="s">
        <v>362</v>
      </c>
      <c r="U12" s="91" t="s">
        <v>430</v>
      </c>
      <c r="V12" s="86"/>
      <c r="W12" s="276"/>
    </row>
    <row r="13" spans="2:23" ht="15" customHeight="1" x14ac:dyDescent="0.25">
      <c r="B13" s="59" t="s">
        <v>23</v>
      </c>
      <c r="C13" s="10" t="s">
        <v>110</v>
      </c>
      <c r="D13" s="10" t="s">
        <v>116</v>
      </c>
      <c r="E13" s="297"/>
      <c r="F13" s="300"/>
      <c r="G13" s="17" t="s">
        <v>109</v>
      </c>
      <c r="H13" s="210">
        <v>23058322</v>
      </c>
      <c r="I13" s="17">
        <v>1</v>
      </c>
      <c r="J13" s="79">
        <f t="shared" si="0"/>
        <v>2</v>
      </c>
      <c r="K13" s="156">
        <v>3</v>
      </c>
      <c r="L13" s="156">
        <v>3</v>
      </c>
      <c r="M13" s="156">
        <v>3</v>
      </c>
      <c r="N13" s="156"/>
      <c r="O13" s="170">
        <v>3</v>
      </c>
      <c r="P13" s="170">
        <f t="shared" si="1"/>
        <v>1.5</v>
      </c>
      <c r="Q13" s="121">
        <v>3</v>
      </c>
      <c r="R13" s="274">
        <f t="shared" si="2"/>
        <v>2.4989999999999997</v>
      </c>
      <c r="S13" s="274">
        <f t="shared" si="3"/>
        <v>0.75</v>
      </c>
      <c r="T13" s="193" t="s">
        <v>360</v>
      </c>
      <c r="U13" s="91" t="s">
        <v>430</v>
      </c>
      <c r="V13" s="86"/>
      <c r="W13" s="276"/>
    </row>
    <row r="14" spans="2:23" ht="15" customHeight="1" x14ac:dyDescent="0.25">
      <c r="B14" s="59" t="s">
        <v>26</v>
      </c>
      <c r="C14" s="10" t="s">
        <v>110</v>
      </c>
      <c r="D14" s="10" t="s">
        <v>117</v>
      </c>
      <c r="E14" s="297"/>
      <c r="F14" s="300"/>
      <c r="G14" s="17" t="s">
        <v>109</v>
      </c>
      <c r="H14" s="210">
        <v>25953595</v>
      </c>
      <c r="I14" s="17">
        <v>1</v>
      </c>
      <c r="J14" s="79">
        <f t="shared" si="0"/>
        <v>2</v>
      </c>
      <c r="K14" s="156">
        <v>3</v>
      </c>
      <c r="L14" s="156">
        <v>3</v>
      </c>
      <c r="M14" s="156">
        <v>3</v>
      </c>
      <c r="N14" s="156"/>
      <c r="O14" s="170">
        <v>3</v>
      </c>
      <c r="P14" s="170">
        <f t="shared" si="1"/>
        <v>1.5</v>
      </c>
      <c r="Q14" s="121">
        <v>3</v>
      </c>
      <c r="R14" s="274">
        <f t="shared" si="2"/>
        <v>2.4989999999999997</v>
      </c>
      <c r="S14" s="274">
        <f t="shared" si="3"/>
        <v>0.75</v>
      </c>
      <c r="T14" s="193" t="s">
        <v>330</v>
      </c>
      <c r="U14" s="91" t="s">
        <v>430</v>
      </c>
      <c r="V14" s="86"/>
      <c r="W14" s="276"/>
    </row>
    <row r="15" spans="2:23" ht="20.25" customHeight="1" x14ac:dyDescent="0.25">
      <c r="B15" s="59" t="s">
        <v>28</v>
      </c>
      <c r="C15" s="9" t="s">
        <v>118</v>
      </c>
      <c r="D15" s="10" t="s">
        <v>27</v>
      </c>
      <c r="E15" s="297"/>
      <c r="F15" s="300"/>
      <c r="G15" s="17" t="s">
        <v>109</v>
      </c>
      <c r="H15" s="210">
        <v>51165379</v>
      </c>
      <c r="I15" s="17">
        <v>290</v>
      </c>
      <c r="J15" s="79">
        <f t="shared" si="0"/>
        <v>580</v>
      </c>
      <c r="K15" s="156">
        <v>268</v>
      </c>
      <c r="L15" s="156">
        <v>251</v>
      </c>
      <c r="M15" s="156">
        <v>251</v>
      </c>
      <c r="N15" s="156">
        <v>183</v>
      </c>
      <c r="O15" s="170">
        <v>280</v>
      </c>
      <c r="P15" s="170">
        <f t="shared" si="1"/>
        <v>140</v>
      </c>
      <c r="Q15" s="121">
        <v>90</v>
      </c>
      <c r="R15" s="274">
        <f t="shared" si="2"/>
        <v>233.23999999999998</v>
      </c>
      <c r="S15" s="274">
        <f t="shared" si="3"/>
        <v>70</v>
      </c>
      <c r="T15" s="202" t="s">
        <v>364</v>
      </c>
      <c r="U15" s="91" t="s">
        <v>448</v>
      </c>
      <c r="V15" s="86"/>
      <c r="W15" s="276"/>
    </row>
    <row r="16" spans="2:23" ht="20.25" customHeight="1" x14ac:dyDescent="0.25">
      <c r="B16" s="59" t="s">
        <v>31</v>
      </c>
      <c r="C16" s="9" t="s">
        <v>119</v>
      </c>
      <c r="D16" s="10" t="s">
        <v>27</v>
      </c>
      <c r="E16" s="297"/>
      <c r="F16" s="300"/>
      <c r="G16" s="17" t="s">
        <v>109</v>
      </c>
      <c r="H16" s="210">
        <v>51158894</v>
      </c>
      <c r="I16" s="17">
        <v>240</v>
      </c>
      <c r="J16" s="79">
        <f t="shared" si="0"/>
        <v>480</v>
      </c>
      <c r="K16" s="156">
        <v>204</v>
      </c>
      <c r="L16" s="156">
        <v>202</v>
      </c>
      <c r="M16" s="156">
        <v>202</v>
      </c>
      <c r="N16" s="156">
        <v>172</v>
      </c>
      <c r="O16" s="170">
        <v>220</v>
      </c>
      <c r="P16" s="170">
        <f t="shared" si="1"/>
        <v>110</v>
      </c>
      <c r="Q16" s="121">
        <v>107</v>
      </c>
      <c r="R16" s="274">
        <f t="shared" si="2"/>
        <v>183.26</v>
      </c>
      <c r="S16" s="274">
        <f t="shared" si="3"/>
        <v>55</v>
      </c>
      <c r="T16" s="202" t="s">
        <v>368</v>
      </c>
      <c r="U16" s="91" t="s">
        <v>449</v>
      </c>
      <c r="V16" s="86"/>
      <c r="W16" s="276"/>
    </row>
    <row r="17" spans="2:23" ht="20.25" customHeight="1" x14ac:dyDescent="0.25">
      <c r="B17" s="59" t="s">
        <v>34</v>
      </c>
      <c r="C17" s="9" t="s">
        <v>172</v>
      </c>
      <c r="D17" s="10" t="s">
        <v>121</v>
      </c>
      <c r="E17" s="297"/>
      <c r="F17" s="300"/>
      <c r="G17" s="17" t="s">
        <v>109</v>
      </c>
      <c r="H17" s="210">
        <v>9112761</v>
      </c>
      <c r="I17" s="17">
        <v>20</v>
      </c>
      <c r="J17" s="79">
        <f t="shared" si="0"/>
        <v>40</v>
      </c>
      <c r="K17" s="156">
        <v>5</v>
      </c>
      <c r="L17" s="156">
        <v>5</v>
      </c>
      <c r="M17" s="156">
        <v>5</v>
      </c>
      <c r="N17" s="156">
        <v>1.5</v>
      </c>
      <c r="O17" s="170">
        <v>7</v>
      </c>
      <c r="P17" s="170">
        <f t="shared" si="1"/>
        <v>3.5</v>
      </c>
      <c r="Q17" s="121">
        <v>11</v>
      </c>
      <c r="R17" s="274">
        <f t="shared" si="2"/>
        <v>5.8309999999999995</v>
      </c>
      <c r="S17" s="274">
        <f t="shared" si="3"/>
        <v>1.75</v>
      </c>
      <c r="T17" s="202" t="s">
        <v>348</v>
      </c>
      <c r="U17" s="91" t="s">
        <v>430</v>
      </c>
      <c r="V17" s="86"/>
      <c r="W17" s="276"/>
    </row>
    <row r="18" spans="2:23" ht="15" customHeight="1" x14ac:dyDescent="0.25">
      <c r="B18" s="59" t="s">
        <v>35</v>
      </c>
      <c r="C18" s="9" t="s">
        <v>122</v>
      </c>
      <c r="D18" s="10" t="s">
        <v>123</v>
      </c>
      <c r="E18" s="297"/>
      <c r="F18" s="300"/>
      <c r="G18" s="17" t="s">
        <v>109</v>
      </c>
      <c r="H18" s="210">
        <v>4634390</v>
      </c>
      <c r="I18" s="17">
        <v>90</v>
      </c>
      <c r="J18" s="79">
        <f t="shared" si="0"/>
        <v>180</v>
      </c>
      <c r="K18" s="156">
        <v>73</v>
      </c>
      <c r="L18" s="156">
        <v>67</v>
      </c>
      <c r="M18" s="156">
        <v>67</v>
      </c>
      <c r="N18" s="156">
        <v>55</v>
      </c>
      <c r="O18" s="170">
        <f>((K18+L18)/2)*1.2</f>
        <v>84</v>
      </c>
      <c r="P18" s="170">
        <f t="shared" si="1"/>
        <v>42</v>
      </c>
      <c r="Q18" s="121">
        <v>53</v>
      </c>
      <c r="R18" s="274">
        <f t="shared" si="2"/>
        <v>69.971999999999994</v>
      </c>
      <c r="S18" s="274">
        <f t="shared" si="3"/>
        <v>21</v>
      </c>
      <c r="T18" s="193" t="s">
        <v>354</v>
      </c>
      <c r="U18" s="91" t="s">
        <v>430</v>
      </c>
      <c r="V18" s="86"/>
      <c r="W18" s="276"/>
    </row>
    <row r="19" spans="2:23" ht="15" customHeight="1" x14ac:dyDescent="0.25">
      <c r="B19" s="59" t="s">
        <v>38</v>
      </c>
      <c r="C19" s="10" t="s">
        <v>110</v>
      </c>
      <c r="D19" s="10" t="s">
        <v>124</v>
      </c>
      <c r="E19" s="297"/>
      <c r="F19" s="300"/>
      <c r="G19" s="17" t="s">
        <v>109</v>
      </c>
      <c r="H19" s="210">
        <v>22057267</v>
      </c>
      <c r="I19" s="17">
        <v>1</v>
      </c>
      <c r="J19" s="79">
        <f t="shared" si="0"/>
        <v>2</v>
      </c>
      <c r="K19" s="156">
        <v>3</v>
      </c>
      <c r="L19" s="156">
        <v>3</v>
      </c>
      <c r="M19" s="156">
        <v>3</v>
      </c>
      <c r="N19" s="156">
        <v>0.2</v>
      </c>
      <c r="O19" s="170">
        <v>3</v>
      </c>
      <c r="P19" s="170">
        <f t="shared" si="1"/>
        <v>1.5</v>
      </c>
      <c r="Q19" s="121">
        <v>3</v>
      </c>
      <c r="R19" s="274">
        <f t="shared" si="2"/>
        <v>2.4989999999999997</v>
      </c>
      <c r="S19" s="274">
        <f t="shared" si="3"/>
        <v>0.75</v>
      </c>
      <c r="T19" s="193" t="s">
        <v>343</v>
      </c>
      <c r="U19" s="91" t="s">
        <v>430</v>
      </c>
      <c r="V19" s="86"/>
      <c r="W19" s="276"/>
    </row>
    <row r="20" spans="2:23" ht="18.75" customHeight="1" x14ac:dyDescent="0.25">
      <c r="B20" s="59" t="s">
        <v>39</v>
      </c>
      <c r="C20" s="9" t="s">
        <v>125</v>
      </c>
      <c r="D20" s="10" t="s">
        <v>126</v>
      </c>
      <c r="E20" s="297"/>
      <c r="F20" s="300"/>
      <c r="G20" s="17" t="s">
        <v>109</v>
      </c>
      <c r="H20" s="210">
        <v>51162946</v>
      </c>
      <c r="I20" s="17">
        <v>350</v>
      </c>
      <c r="J20" s="79">
        <f t="shared" si="0"/>
        <v>700</v>
      </c>
      <c r="K20" s="156">
        <v>296</v>
      </c>
      <c r="L20" s="156">
        <v>286</v>
      </c>
      <c r="M20" s="156">
        <v>286</v>
      </c>
      <c r="N20" s="156">
        <v>195</v>
      </c>
      <c r="O20" s="170">
        <v>300</v>
      </c>
      <c r="P20" s="170">
        <f t="shared" si="1"/>
        <v>150</v>
      </c>
      <c r="Q20" s="121">
        <v>220</v>
      </c>
      <c r="R20" s="274">
        <f t="shared" si="2"/>
        <v>249.89999999999998</v>
      </c>
      <c r="S20" s="274">
        <f t="shared" si="3"/>
        <v>75</v>
      </c>
      <c r="T20" s="202" t="s">
        <v>357</v>
      </c>
      <c r="U20" s="91" t="s">
        <v>450</v>
      </c>
      <c r="V20" s="86"/>
      <c r="W20" s="276"/>
    </row>
    <row r="21" spans="2:23" ht="15" customHeight="1" x14ac:dyDescent="0.25">
      <c r="B21" s="59" t="s">
        <v>42</v>
      </c>
      <c r="C21" s="179" t="s">
        <v>127</v>
      </c>
      <c r="D21" s="180" t="s">
        <v>128</v>
      </c>
      <c r="E21" s="298" t="s">
        <v>281</v>
      </c>
      <c r="F21" s="300"/>
      <c r="G21" s="80" t="s">
        <v>109</v>
      </c>
      <c r="H21" s="220">
        <v>96860783</v>
      </c>
      <c r="I21" s="81">
        <v>150</v>
      </c>
      <c r="J21" s="79">
        <f t="shared" si="0"/>
        <v>300</v>
      </c>
      <c r="K21" s="156">
        <v>170</v>
      </c>
      <c r="L21" s="156">
        <v>150</v>
      </c>
      <c r="M21" s="230">
        <v>116</v>
      </c>
      <c r="N21" s="207"/>
      <c r="O21" s="156">
        <v>150</v>
      </c>
      <c r="P21" s="170">
        <f t="shared" si="1"/>
        <v>75</v>
      </c>
      <c r="Q21" s="141">
        <v>125</v>
      </c>
      <c r="R21" s="274">
        <f t="shared" si="2"/>
        <v>124.94999999999999</v>
      </c>
      <c r="S21" s="274">
        <f t="shared" si="3"/>
        <v>37.5</v>
      </c>
      <c r="T21" s="194" t="s">
        <v>302</v>
      </c>
      <c r="U21" s="91" t="s">
        <v>431</v>
      </c>
      <c r="V21" s="86"/>
      <c r="W21" s="276"/>
    </row>
    <row r="22" spans="2:23" ht="15" customHeight="1" x14ac:dyDescent="0.25">
      <c r="B22" s="59" t="s">
        <v>44</v>
      </c>
      <c r="C22" s="179" t="s">
        <v>129</v>
      </c>
      <c r="D22" s="180" t="s">
        <v>130</v>
      </c>
      <c r="E22" s="298"/>
      <c r="F22" s="300"/>
      <c r="G22" s="80" t="s">
        <v>109</v>
      </c>
      <c r="H22" s="220">
        <v>96867089</v>
      </c>
      <c r="I22" s="81">
        <v>150</v>
      </c>
      <c r="J22" s="79">
        <f t="shared" si="0"/>
        <v>300</v>
      </c>
      <c r="K22" s="156">
        <v>136</v>
      </c>
      <c r="L22" s="156">
        <v>126</v>
      </c>
      <c r="M22" s="230">
        <v>91</v>
      </c>
      <c r="N22" s="207"/>
      <c r="O22" s="156">
        <v>140</v>
      </c>
      <c r="P22" s="170">
        <f t="shared" si="1"/>
        <v>70</v>
      </c>
      <c r="Q22" s="141">
        <v>125</v>
      </c>
      <c r="R22" s="274">
        <f t="shared" si="2"/>
        <v>116.61999999999999</v>
      </c>
      <c r="S22" s="274">
        <f t="shared" si="3"/>
        <v>35</v>
      </c>
      <c r="T22" s="194" t="s">
        <v>303</v>
      </c>
      <c r="U22" s="91" t="s">
        <v>432</v>
      </c>
      <c r="V22" s="86"/>
      <c r="W22" s="276"/>
    </row>
    <row r="23" spans="2:23" ht="15" customHeight="1" x14ac:dyDescent="0.25">
      <c r="B23" s="59" t="s">
        <v>70</v>
      </c>
      <c r="C23" s="179" t="s">
        <v>131</v>
      </c>
      <c r="D23" s="180" t="s">
        <v>132</v>
      </c>
      <c r="E23" s="298"/>
      <c r="F23" s="300"/>
      <c r="G23" s="80" t="s">
        <v>109</v>
      </c>
      <c r="H23" s="220">
        <v>96751410</v>
      </c>
      <c r="I23" s="81">
        <v>100</v>
      </c>
      <c r="J23" s="79">
        <f t="shared" si="0"/>
        <v>200</v>
      </c>
      <c r="K23" s="156">
        <v>82</v>
      </c>
      <c r="L23" s="156">
        <v>73</v>
      </c>
      <c r="M23" s="230">
        <v>25</v>
      </c>
      <c r="N23" s="207"/>
      <c r="O23" s="156">
        <v>80</v>
      </c>
      <c r="P23" s="170">
        <f t="shared" si="1"/>
        <v>40</v>
      </c>
      <c r="Q23" s="141">
        <v>62</v>
      </c>
      <c r="R23" s="274">
        <f t="shared" si="2"/>
        <v>66.64</v>
      </c>
      <c r="S23" s="274">
        <f t="shared" si="3"/>
        <v>20</v>
      </c>
      <c r="T23" s="194" t="s">
        <v>304</v>
      </c>
      <c r="U23" s="91" t="s">
        <v>433</v>
      </c>
      <c r="V23" s="86"/>
      <c r="W23" s="276"/>
    </row>
    <row r="24" spans="2:23" ht="15" customHeight="1" x14ac:dyDescent="0.25">
      <c r="B24" s="59" t="s">
        <v>71</v>
      </c>
      <c r="C24" s="179" t="s">
        <v>133</v>
      </c>
      <c r="D24" s="180" t="s">
        <v>132</v>
      </c>
      <c r="E24" s="298"/>
      <c r="F24" s="300"/>
      <c r="G24" s="80" t="s">
        <v>109</v>
      </c>
      <c r="H24" s="220">
        <v>96799239</v>
      </c>
      <c r="I24" s="81">
        <v>100</v>
      </c>
      <c r="J24" s="79">
        <f t="shared" si="0"/>
        <v>200</v>
      </c>
      <c r="K24" s="156">
        <v>43</v>
      </c>
      <c r="L24" s="156">
        <v>36</v>
      </c>
      <c r="M24" s="230">
        <v>46</v>
      </c>
      <c r="N24" s="230">
        <v>96</v>
      </c>
      <c r="O24" s="156">
        <v>50</v>
      </c>
      <c r="P24" s="170">
        <f t="shared" si="1"/>
        <v>25</v>
      </c>
      <c r="Q24" s="141">
        <v>104</v>
      </c>
      <c r="R24" s="274">
        <f t="shared" si="2"/>
        <v>41.65</v>
      </c>
      <c r="S24" s="274">
        <f t="shared" si="3"/>
        <v>12.5</v>
      </c>
      <c r="T24" s="194" t="s">
        <v>305</v>
      </c>
      <c r="U24" s="91" t="s">
        <v>434</v>
      </c>
      <c r="V24" s="86"/>
      <c r="W24" s="276"/>
    </row>
    <row r="25" spans="2:23" ht="15" customHeight="1" x14ac:dyDescent="0.25">
      <c r="B25" s="59" t="s">
        <v>72</v>
      </c>
      <c r="C25" s="179" t="s">
        <v>134</v>
      </c>
      <c r="D25" s="180" t="s">
        <v>135</v>
      </c>
      <c r="E25" s="298"/>
      <c r="F25" s="300"/>
      <c r="G25" s="80" t="s">
        <v>109</v>
      </c>
      <c r="H25" s="220">
        <v>96588460</v>
      </c>
      <c r="I25" s="81">
        <v>140</v>
      </c>
      <c r="J25" s="79">
        <f t="shared" si="0"/>
        <v>280</v>
      </c>
      <c r="K25" s="156">
        <v>108</v>
      </c>
      <c r="L25" s="156">
        <v>98</v>
      </c>
      <c r="M25" s="230">
        <v>75</v>
      </c>
      <c r="N25" s="207"/>
      <c r="O25" s="156">
        <v>120</v>
      </c>
      <c r="P25" s="170">
        <f t="shared" si="1"/>
        <v>60</v>
      </c>
      <c r="Q25" s="141">
        <v>113</v>
      </c>
      <c r="R25" s="274">
        <f t="shared" si="2"/>
        <v>99.96</v>
      </c>
      <c r="S25" s="274">
        <f t="shared" si="3"/>
        <v>30</v>
      </c>
      <c r="T25" s="194" t="s">
        <v>306</v>
      </c>
      <c r="U25" s="91" t="s">
        <v>435</v>
      </c>
      <c r="V25" s="86"/>
      <c r="W25" s="276"/>
    </row>
    <row r="26" spans="2:23" ht="15" customHeight="1" x14ac:dyDescent="0.25">
      <c r="B26" s="59" t="s">
        <v>73</v>
      </c>
      <c r="C26" s="179" t="s">
        <v>136</v>
      </c>
      <c r="D26" s="180" t="s">
        <v>137</v>
      </c>
      <c r="E26" s="298"/>
      <c r="F26" s="300"/>
      <c r="G26" s="80" t="s">
        <v>109</v>
      </c>
      <c r="H26" s="220">
        <v>96799280</v>
      </c>
      <c r="I26" s="81">
        <v>80</v>
      </c>
      <c r="J26" s="79">
        <f t="shared" si="0"/>
        <v>160</v>
      </c>
      <c r="K26" s="156">
        <v>72</v>
      </c>
      <c r="L26" s="156">
        <v>62</v>
      </c>
      <c r="M26" s="230">
        <v>51</v>
      </c>
      <c r="N26" s="207"/>
      <c r="O26" s="156">
        <v>80</v>
      </c>
      <c r="P26" s="170">
        <f t="shared" si="1"/>
        <v>40</v>
      </c>
      <c r="Q26" s="141">
        <v>105</v>
      </c>
      <c r="R26" s="274">
        <f t="shared" si="2"/>
        <v>66.64</v>
      </c>
      <c r="S26" s="274">
        <f t="shared" si="3"/>
        <v>20</v>
      </c>
      <c r="T26" s="194" t="s">
        <v>307</v>
      </c>
      <c r="U26" s="91" t="s">
        <v>436</v>
      </c>
      <c r="V26" s="86"/>
      <c r="W26" s="276"/>
    </row>
    <row r="27" spans="2:23" ht="15" customHeight="1" x14ac:dyDescent="0.25">
      <c r="B27" s="59" t="s">
        <v>74</v>
      </c>
      <c r="C27" s="179" t="s">
        <v>138</v>
      </c>
      <c r="D27" s="180" t="s">
        <v>139</v>
      </c>
      <c r="E27" s="298"/>
      <c r="F27" s="300"/>
      <c r="G27" s="80" t="s">
        <v>109</v>
      </c>
      <c r="H27" s="220">
        <v>51159433</v>
      </c>
      <c r="I27" s="81">
        <v>50</v>
      </c>
      <c r="J27" s="79">
        <f t="shared" si="0"/>
        <v>100</v>
      </c>
      <c r="K27" s="156">
        <v>31</v>
      </c>
      <c r="L27" s="156">
        <v>25</v>
      </c>
      <c r="M27" s="230">
        <v>11</v>
      </c>
      <c r="N27" s="207"/>
      <c r="O27" s="156">
        <v>35</v>
      </c>
      <c r="P27" s="170">
        <f t="shared" si="1"/>
        <v>17.5</v>
      </c>
      <c r="Q27" s="141">
        <v>55</v>
      </c>
      <c r="R27" s="274">
        <f t="shared" si="2"/>
        <v>29.154999999999998</v>
      </c>
      <c r="S27" s="274">
        <f t="shared" si="3"/>
        <v>8.75</v>
      </c>
      <c r="T27" s="194" t="s">
        <v>308</v>
      </c>
      <c r="U27" s="91" t="s">
        <v>437</v>
      </c>
      <c r="V27" s="86"/>
      <c r="W27" s="276"/>
    </row>
    <row r="28" spans="2:23" ht="15" customHeight="1" x14ac:dyDescent="0.25">
      <c r="B28" s="59" t="s">
        <v>75</v>
      </c>
      <c r="C28" s="179" t="s">
        <v>138</v>
      </c>
      <c r="D28" s="180" t="s">
        <v>139</v>
      </c>
      <c r="E28" s="298"/>
      <c r="F28" s="300"/>
      <c r="G28" s="80" t="s">
        <v>109</v>
      </c>
      <c r="H28" s="220">
        <v>51162480</v>
      </c>
      <c r="I28" s="81">
        <v>50</v>
      </c>
      <c r="J28" s="79">
        <f t="shared" si="0"/>
        <v>100</v>
      </c>
      <c r="K28" s="156">
        <v>16</v>
      </c>
      <c r="L28" s="156">
        <v>13</v>
      </c>
      <c r="M28" s="230">
        <v>23</v>
      </c>
      <c r="N28" s="207"/>
      <c r="O28" s="156">
        <v>20</v>
      </c>
      <c r="P28" s="170">
        <f t="shared" si="1"/>
        <v>10</v>
      </c>
      <c r="Q28" s="141">
        <v>75</v>
      </c>
      <c r="R28" s="274">
        <f t="shared" si="2"/>
        <v>16.66</v>
      </c>
      <c r="S28" s="274">
        <f t="shared" si="3"/>
        <v>5</v>
      </c>
      <c r="T28" s="194" t="s">
        <v>309</v>
      </c>
      <c r="U28" s="91" t="s">
        <v>438</v>
      </c>
      <c r="V28" s="86"/>
      <c r="W28" s="276"/>
    </row>
    <row r="29" spans="2:23" s="107" customFormat="1" ht="21.75" customHeight="1" x14ac:dyDescent="0.25">
      <c r="B29" s="59" t="s">
        <v>76</v>
      </c>
      <c r="C29" s="153" t="s">
        <v>107</v>
      </c>
      <c r="D29" s="171" t="s">
        <v>108</v>
      </c>
      <c r="E29" s="162" t="s">
        <v>271</v>
      </c>
      <c r="F29" s="300"/>
      <c r="G29" s="172" t="s">
        <v>279</v>
      </c>
      <c r="H29" s="229" t="s">
        <v>385</v>
      </c>
      <c r="I29" s="173">
        <v>5</v>
      </c>
      <c r="J29" s="152">
        <f t="shared" si="0"/>
        <v>10</v>
      </c>
      <c r="K29" s="156">
        <v>10</v>
      </c>
      <c r="L29" s="156">
        <v>10</v>
      </c>
      <c r="M29" s="156">
        <v>10</v>
      </c>
      <c r="N29" s="156"/>
      <c r="O29" s="156">
        <v>10</v>
      </c>
      <c r="P29" s="170">
        <f t="shared" si="1"/>
        <v>5</v>
      </c>
      <c r="Q29" s="174">
        <v>80</v>
      </c>
      <c r="R29" s="274">
        <f t="shared" si="2"/>
        <v>8.33</v>
      </c>
      <c r="S29" s="274">
        <f t="shared" si="3"/>
        <v>2.5</v>
      </c>
      <c r="T29" s="195" t="s">
        <v>373</v>
      </c>
      <c r="U29" s="92" t="s">
        <v>439</v>
      </c>
      <c r="V29" s="87"/>
      <c r="W29" s="276"/>
    </row>
    <row r="30" spans="2:23" s="107" customFormat="1" ht="15" customHeight="1" x14ac:dyDescent="0.25">
      <c r="B30" s="59" t="s">
        <v>77</v>
      </c>
      <c r="C30" s="181" t="s">
        <v>278</v>
      </c>
      <c r="D30" s="182" t="s">
        <v>277</v>
      </c>
      <c r="E30" s="162" t="s">
        <v>294</v>
      </c>
      <c r="F30" s="301"/>
      <c r="G30" s="172" t="s">
        <v>279</v>
      </c>
      <c r="H30" s="229">
        <v>8300233</v>
      </c>
      <c r="I30" s="173">
        <v>1.2</v>
      </c>
      <c r="J30" s="152">
        <f>I30*2</f>
        <v>2.4</v>
      </c>
      <c r="K30" s="156">
        <v>3</v>
      </c>
      <c r="L30" s="156">
        <v>3</v>
      </c>
      <c r="M30" s="156">
        <v>3</v>
      </c>
      <c r="N30" s="156"/>
      <c r="O30" s="156">
        <v>3</v>
      </c>
      <c r="P30" s="170">
        <f t="shared" si="1"/>
        <v>1.5</v>
      </c>
      <c r="Q30" s="174">
        <v>9</v>
      </c>
      <c r="R30" s="274">
        <f t="shared" si="2"/>
        <v>2.4989999999999997</v>
      </c>
      <c r="S30" s="274">
        <f t="shared" si="3"/>
        <v>0.75</v>
      </c>
      <c r="T30" s="195" t="s">
        <v>310</v>
      </c>
      <c r="U30" s="92" t="s">
        <v>440</v>
      </c>
      <c r="V30" s="87"/>
      <c r="W30" s="277"/>
    </row>
    <row r="31" spans="2:23" x14ac:dyDescent="0.25">
      <c r="B31" s="46"/>
      <c r="C31" s="46"/>
      <c r="D31" s="46"/>
      <c r="E31" s="46"/>
      <c r="F31" s="46"/>
      <c r="G31" s="46"/>
      <c r="H31" s="185" t="s">
        <v>68</v>
      </c>
      <c r="I31" s="158">
        <f t="shared" ref="I31:M31" si="4">SUM(I7:I30)</f>
        <v>2604.1999999999998</v>
      </c>
      <c r="J31" s="184">
        <f t="shared" si="4"/>
        <v>5208.3999999999996</v>
      </c>
      <c r="K31" s="184">
        <f t="shared" si="4"/>
        <v>2073</v>
      </c>
      <c r="L31" s="184">
        <f t="shared" si="4"/>
        <v>2026</v>
      </c>
      <c r="M31" s="184">
        <f t="shared" si="4"/>
        <v>1881</v>
      </c>
      <c r="N31" s="184"/>
      <c r="O31" s="186">
        <f>SUM(O7:O30)</f>
        <v>2240</v>
      </c>
      <c r="P31" s="186">
        <f>SUM(P7:P30)</f>
        <v>1120</v>
      </c>
      <c r="Q31" s="267"/>
      <c r="R31" s="269">
        <f>SUM(R7:R30)</f>
        <v>1865.9200000000005</v>
      </c>
      <c r="S31" s="269">
        <f>SUM(S7:S30)</f>
        <v>560</v>
      </c>
    </row>
    <row r="32" spans="2:23" x14ac:dyDescent="0.25">
      <c r="B32" s="46"/>
      <c r="C32" s="46"/>
      <c r="D32" s="46"/>
      <c r="E32" s="46"/>
      <c r="F32" s="46"/>
      <c r="G32" s="46"/>
      <c r="H32" s="47"/>
      <c r="I32" s="41"/>
      <c r="J32" s="177"/>
      <c r="K32" s="177"/>
      <c r="L32" s="177"/>
      <c r="M32" s="177"/>
      <c r="N32" s="177"/>
      <c r="O32" s="178"/>
      <c r="P32" s="178"/>
      <c r="Q32" s="48"/>
      <c r="R32" s="48"/>
      <c r="S32" s="48"/>
    </row>
    <row r="33" spans="2:8" x14ac:dyDescent="0.25">
      <c r="B33" s="70" t="s">
        <v>294</v>
      </c>
      <c r="C33" s="176" t="s">
        <v>292</v>
      </c>
      <c r="D33" s="107"/>
    </row>
    <row r="36" spans="2:8" x14ac:dyDescent="0.25">
      <c r="C36" s="22"/>
      <c r="E36" s="82" t="s">
        <v>475</v>
      </c>
      <c r="F36" s="82"/>
      <c r="G36" s="145">
        <f>R31</f>
        <v>1865.9200000000005</v>
      </c>
      <c r="H36" s="82" t="s">
        <v>269</v>
      </c>
    </row>
    <row r="37" spans="2:8" x14ac:dyDescent="0.25">
      <c r="E37" s="82" t="s">
        <v>476</v>
      </c>
      <c r="F37" s="83"/>
      <c r="G37" s="108">
        <f>S31</f>
        <v>560</v>
      </c>
      <c r="H37" s="146" t="s">
        <v>212</v>
      </c>
    </row>
    <row r="39" spans="2:8" x14ac:dyDescent="0.25">
      <c r="E39" s="82" t="s">
        <v>474</v>
      </c>
      <c r="F39" s="49"/>
      <c r="G39" s="270">
        <f>G37+G36</f>
        <v>2425.9200000000005</v>
      </c>
      <c r="H39" s="82" t="s">
        <v>212</v>
      </c>
    </row>
  </sheetData>
  <mergeCells count="7">
    <mergeCell ref="W7:W30"/>
    <mergeCell ref="B1:Q1"/>
    <mergeCell ref="B2:Q2"/>
    <mergeCell ref="B4:Q5"/>
    <mergeCell ref="E7:E20"/>
    <mergeCell ref="E21:E28"/>
    <mergeCell ref="F7:F30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2023-12-07T13:00:56Z</dcterms:modified>
</cp:coreProperties>
</file>