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43BC1D7-C732-4D62-96BE-70839EEFA6E3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SZPL i SZPCH" sheetId="15" r:id="rId1"/>
  </sheets>
  <definedNames>
    <definedName name="_xlnm._FilterDatabase" localSheetId="0" hidden="1">'SZPL i SZPCH'!$O$1:$O$56</definedName>
    <definedName name="inflacja">#REF!</definedName>
    <definedName name="_xlnm.Print_Area" localSheetId="0">'SZPL i SZPCH'!$A:$S</definedName>
    <definedName name="_xlnm.Print_Titles" localSheetId="0">'SZPL i SZPCH'!$10:$11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9" i="15" l="1"/>
  <c r="L50" i="15"/>
  <c r="L48" i="15"/>
  <c r="L40" i="15"/>
  <c r="L41" i="15"/>
  <c r="L42" i="15"/>
  <c r="L39" i="15"/>
  <c r="L20" i="15"/>
  <c r="L17" i="15"/>
  <c r="L13" i="15"/>
  <c r="N39" i="15" l="1"/>
  <c r="N41" i="15"/>
  <c r="M42" i="15"/>
  <c r="Q40" i="15"/>
  <c r="Q41" i="15"/>
  <c r="Q42" i="15"/>
  <c r="Q39" i="15"/>
  <c r="N40" i="15"/>
  <c r="C38" i="15"/>
  <c r="S41" i="15" l="1"/>
  <c r="M40" i="15"/>
  <c r="N42" i="15"/>
  <c r="S39" i="15"/>
  <c r="M41" i="15"/>
  <c r="R42" i="15"/>
  <c r="M39" i="15"/>
  <c r="S40" i="15"/>
  <c r="N43" i="15" l="1"/>
  <c r="M43" i="15"/>
  <c r="R40" i="15"/>
  <c r="S42" i="15"/>
  <c r="S43" i="15" s="1"/>
  <c r="R39" i="15"/>
  <c r="R41" i="15"/>
  <c r="R43" i="15" l="1"/>
  <c r="Q49" i="15" l="1"/>
  <c r="Q50" i="15"/>
  <c r="Q48" i="15"/>
  <c r="C47" i="15"/>
  <c r="M48" i="15"/>
  <c r="M49" i="15"/>
  <c r="N50" i="15"/>
  <c r="N49" i="15" l="1"/>
  <c r="S49" i="15" s="1"/>
  <c r="R49" i="15"/>
  <c r="S50" i="15"/>
  <c r="R48" i="15"/>
  <c r="N48" i="15"/>
  <c r="M50" i="15"/>
  <c r="M51" i="15" s="1"/>
  <c r="N51" i="15" l="1"/>
  <c r="R50" i="15"/>
  <c r="R51" i="15" s="1"/>
  <c r="S48" i="15"/>
  <c r="S51" i="15" s="1"/>
  <c r="Q23" i="15" l="1"/>
  <c r="C22" i="15"/>
  <c r="Q20" i="15" l="1"/>
  <c r="Q17" i="15"/>
  <c r="Q36" i="15"/>
  <c r="Q13" i="15"/>
  <c r="C19" i="15" l="1"/>
  <c r="C16" i="15"/>
  <c r="N17" i="15" l="1"/>
  <c r="N18" i="15" s="1"/>
  <c r="N20" i="15"/>
  <c r="N21" i="15" s="1"/>
  <c r="M17" i="15" l="1"/>
  <c r="M18" i="15" s="1"/>
  <c r="S20" i="15"/>
  <c r="S21" i="15" s="1"/>
  <c r="S17" i="15"/>
  <c r="S18" i="15" s="1"/>
  <c r="M20" i="15"/>
  <c r="M21" i="15" s="1"/>
  <c r="R20" i="15" l="1"/>
  <c r="R21" i="15" s="1"/>
  <c r="R17" i="15"/>
  <c r="R18" i="15" s="1"/>
  <c r="C35" i="15" l="1"/>
  <c r="N13" i="15" l="1"/>
  <c r="S13" i="15" s="1"/>
  <c r="S14" i="15" s="1"/>
  <c r="M13" i="15" l="1"/>
  <c r="R13" i="15" s="1"/>
  <c r="R14" i="15" s="1"/>
  <c r="N14" i="15"/>
  <c r="C12" i="15"/>
  <c r="B51" i="15" l="1"/>
  <c r="A47" i="15" s="1"/>
  <c r="B43" i="15"/>
  <c r="A38" i="15" s="1"/>
  <c r="B24" i="15"/>
  <c r="A22" i="15" s="1"/>
  <c r="B21" i="15"/>
  <c r="A19" i="15" s="1"/>
  <c r="B18" i="15"/>
  <c r="A16" i="15" s="1"/>
  <c r="B37" i="15"/>
  <c r="A35" i="15" s="1"/>
  <c r="M14" i="15"/>
  <c r="B14" i="15"/>
  <c r="A12" i="15" l="1"/>
  <c r="M23" i="15" l="1"/>
  <c r="R23" i="15" s="1"/>
  <c r="R24" i="15" s="1"/>
  <c r="M24" i="15"/>
  <c r="L23" i="15"/>
  <c r="N23" i="15" s="1"/>
  <c r="N24" i="15" s="1"/>
  <c r="S23" i="15" l="1"/>
  <c r="S24" i="15" s="1"/>
  <c r="L36" i="15" l="1"/>
  <c r="N36" i="15" s="1"/>
  <c r="N37" i="15" s="1"/>
  <c r="M36" i="15"/>
  <c r="R36" i="15" s="1"/>
  <c r="R37" i="15" s="1"/>
  <c r="M37" i="15" l="1"/>
  <c r="S36" i="15"/>
  <c r="S37" i="15" s="1"/>
</calcChain>
</file>

<file path=xl/sharedStrings.xml><?xml version="1.0" encoding="utf-8"?>
<sst xmlns="http://schemas.openxmlformats.org/spreadsheetml/2006/main" count="152" uniqueCount="116">
  <si>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</si>
  <si>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</si>
  <si>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</si>
  <si>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</si>
  <si>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</si>
  <si>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</si>
  <si>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</si>
  <si>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</si>
  <si>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</si>
  <si>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</si>
  <si>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</si>
  <si>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</si>
  <si>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</si>
  <si>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</si>
  <si>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op.</t>
  </si>
  <si>
    <t>g</t>
  </si>
  <si>
    <t>56 szt.</t>
  </si>
  <si>
    <t>amp.-strzyk.</t>
  </si>
  <si>
    <t>Peginterferonum alfa-2a - amp.strzyk.</t>
  </si>
  <si>
    <t>0,09mg/0,5ml</t>
  </si>
  <si>
    <t>C.79a, C.79b</t>
  </si>
  <si>
    <t>0,135mg/0,5ml</t>
  </si>
  <si>
    <t>0,18mg/0,5ml</t>
  </si>
  <si>
    <t>Ruxolitinibum</t>
  </si>
  <si>
    <t>Razem</t>
  </si>
  <si>
    <t>Fiolka</t>
  </si>
  <si>
    <t>12mg/5ml</t>
  </si>
  <si>
    <t>1 fiolka 5ml</t>
  </si>
  <si>
    <t>20 mg</t>
  </si>
  <si>
    <t xml:space="preserve">Immunoglobulinum humanum 5% </t>
  </si>
  <si>
    <t>roztwór do infuzji</t>
  </si>
  <si>
    <t>1 g</t>
  </si>
  <si>
    <t>1 fiol. / but.</t>
  </si>
  <si>
    <t xml:space="preserve"> B.67</t>
  </si>
  <si>
    <t>B.54.</t>
  </si>
  <si>
    <t>400 mg</t>
  </si>
  <si>
    <t>B.81.</t>
  </si>
  <si>
    <t>15 mg</t>
  </si>
  <si>
    <t>10 mg</t>
  </si>
  <si>
    <t>tabletki</t>
  </si>
  <si>
    <t>B.81.; B.149.</t>
  </si>
  <si>
    <t>5 mg</t>
  </si>
  <si>
    <t>B.142.</t>
  </si>
  <si>
    <t>Ibrutinibum</t>
  </si>
  <si>
    <t>tabletki powlekane lub kaps.</t>
  </si>
  <si>
    <t>wszystkie dostępne dawki (140; 280; 420;  560 mg)</t>
  </si>
  <si>
    <t>wszystkie dostępne wielkości op.ujęte w rozp. MZ o ojęciu refundacją (30, 90, 120 tabl. powl. lub kaps.)</t>
  </si>
  <si>
    <t>mg</t>
  </si>
  <si>
    <t>B.12.FM.; B.79.</t>
  </si>
  <si>
    <t>B.14.</t>
  </si>
  <si>
    <t>NEUROLOGIA</t>
  </si>
  <si>
    <t>HEMATOLOGIA</t>
  </si>
  <si>
    <t xml:space="preserve"> B.102</t>
  </si>
  <si>
    <t>roztwór doustny</t>
  </si>
  <si>
    <t>100 mg/ml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</si>
  <si>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</si>
  <si>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</si>
  <si>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</si>
  <si>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</si>
  <si>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</si>
  <si>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</si>
  <si>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</si>
  <si>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</si>
  <si>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</si>
  <si>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</si>
  <si>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</si>
  <si>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</si>
  <si>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</si>
  <si>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</si>
  <si>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</si>
  <si>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</si>
  <si>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</si>
  <si>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</si>
  <si>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B.79.</t>
  </si>
  <si>
    <t>B.29.</t>
  </si>
  <si>
    <t>Cannabidiolum</t>
  </si>
  <si>
    <t>1 but. 100 ml</t>
  </si>
  <si>
    <t>&lt;1&gt;B.153.; &lt;2&gt;B.154.FM.</t>
  </si>
  <si>
    <t>1 fiol. 20 ml</t>
  </si>
  <si>
    <t>B.134.</t>
  </si>
  <si>
    <t>B.102.FM.</t>
  </si>
  <si>
    <t>1 amp.-strz.po 0,5 ml (+igła)</t>
  </si>
  <si>
    <t>B.138.FM.</t>
  </si>
  <si>
    <t>18.</t>
  </si>
  <si>
    <t xml:space="preserve">Nazwa  handlowa wycenionego leku, postać,dawka, ilość w opakowaniu </t>
  </si>
  <si>
    <t xml:space="preserve"> </t>
  </si>
  <si>
    <t>Leczenie dorosłych pacjentów z zespołami mielodysplastycznymi z towarzyszącą niedokrwistością zależną od transfuzji (ICD-10: D46.1)</t>
  </si>
  <si>
    <t>Leczenie chorych na rdzeniowy zanik mięśni (ICD-10: G12.0, G12.1)</t>
  </si>
  <si>
    <t>Zapobieganie powikłaniom kostnym u dorosłych pacjentów z zaawansowanym procesem nowotworowym obejmującym kości z zastosowaniem denosumabu (ICD-10: C18, C19, C20, C34, C50, C61, C64, C67, C79.5, C90.0)</t>
  </si>
  <si>
    <t>Leczenie pacjentów ze spektrum zapalenia nerwów wzrokowych i rdzenia kręgowego (NMOSD) (ICD-10: G36.0)</t>
  </si>
  <si>
    <t>Leczenie chorych na przewlekłą białaczkę szpikową (ICD-10: C92.1)</t>
  </si>
  <si>
    <t>B.28.</t>
  </si>
  <si>
    <t>Leczenie dystonii ogniskowych i połowiczego kurczu twarzy (ICD-10 G 24.3, G 24.4, G 24.5, G 24.8, G 51.3)</t>
  </si>
  <si>
    <t>Leczenie chorych na stwardnienie rozsiane (ICD-10: G35)</t>
  </si>
  <si>
    <t>Leczenie chorych na szpiczaka plazmocytowego (ICD-10: C90.0)</t>
  </si>
  <si>
    <t>B.57.</t>
  </si>
  <si>
    <t>Leczenie pacjentów ze spastycznością kończyn z użyciem toksyny botulinowej typu A(ICD–10: I61, I63, I69, G35, G80, G82, G83, T90, T91)</t>
  </si>
  <si>
    <t>B.67.</t>
  </si>
  <si>
    <t>Leczenie immunoglobulinami chorób neurologicznych (ICD-10: G61.8, G62.8, G63.1, G70, G04.8, G73.1, G73.2, G72.4, G61.0, G36.0, M33.0, M33.1, M33.2)</t>
  </si>
  <si>
    <t>Leczenie chorych na przewlekłą białaczkę limfocytową (ICD-10: C91.1)</t>
  </si>
  <si>
    <t>Leczenie chorych na nowotwory mieloproliferacyjne Ph (-) (ICD-10: D45, D47.1)</t>
  </si>
  <si>
    <t>Efgartigimod alfa</t>
  </si>
  <si>
    <t>B.157.</t>
  </si>
  <si>
    <t>B.153.</t>
  </si>
  <si>
    <t>Leczenie pacjentów z napadami padaczkowymi w przebiegu zespołu stwardnienia guzowatego (ICD-10: G40)</t>
  </si>
  <si>
    <t>Leczenie chorych z uogólnioną postacią miastenii (G.70.0)</t>
  </si>
  <si>
    <t>Nowy 01.07.2024</t>
  </si>
  <si>
    <t>B.157</t>
  </si>
  <si>
    <t>Ilość opakowań 24 miesiące</t>
  </si>
  <si>
    <t>Wartość netto zam. podstaw. + opcja</t>
  </si>
  <si>
    <t>Wartość brutto zam. podstaw. + opcja</t>
  </si>
  <si>
    <t>SZPITALNE PROGRAMY CHEMIOTERAPII</t>
  </si>
  <si>
    <t>19.</t>
  </si>
  <si>
    <t>Nusinersenum</t>
  </si>
  <si>
    <t>podpis kwalifikowany osoby uprawnionej do składania oświadczeń woli w imieniu Oferenta</t>
  </si>
  <si>
    <t>Ilość w prawie opcji +49% na okres 6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</si>
</sst>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6" formatCode="&quot;Zadanie&quot;\ General"/>
  </numFmts>
  <fonts count="31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4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25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horizontal="centerContinuous"/>
    </xf>
    <xf numFmtId="44" fontId="3" fillId="0" borderId="0" applyFont="0" applyFill="0" applyBorder="0" applyAlignment="0" applyProtection="0"/>
    <xf numFmtId="164" fontId="6" fillId="0" borderId="0" applyFill="0" applyBorder="0" applyAlignment="0" applyProtection="0"/>
    <xf numFmtId="0" fontId="4" fillId="0" borderId="0"/>
    <xf numFmtId="0" fontId="12" fillId="0" borderId="0"/>
    <xf numFmtId="0" fontId="3" fillId="0" borderId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20" fillId="0" borderId="0">
      <alignment horizontal="left" vertical="top"/>
    </xf>
    <xf numFmtId="0" fontId="21" fillId="0" borderId="0">
      <alignment horizontal="left" vertical="top"/>
    </xf>
    <xf numFmtId="0" fontId="1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16" fillId="0" borderId="0">
      <alignment horizontal="right" vertical="top"/>
    </xf>
    <xf numFmtId="0" fontId="22" fillId="0" borderId="0">
      <alignment horizontal="center" vertical="top"/>
    </xf>
    <xf numFmtId="0" fontId="21" fillId="0" borderId="0">
      <alignment horizontal="left" vertical="top"/>
    </xf>
    <xf numFmtId="0" fontId="16" fillId="0" borderId="0">
      <alignment horizontal="left" vertical="top"/>
    </xf>
    <xf numFmtId="0" fontId="21" fillId="0" borderId="0">
      <alignment horizontal="left" vertical="top"/>
    </xf>
    <xf numFmtId="0" fontId="20" fillId="0" borderId="0">
      <alignment horizontal="center" vertical="center"/>
    </xf>
    <xf numFmtId="0" fontId="20" fillId="0" borderId="0">
      <alignment horizontal="left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16" fillId="0" borderId="0">
      <alignment horizontal="left" vertical="top"/>
    </xf>
    <xf numFmtId="0" fontId="16" fillId="0" borderId="0">
      <alignment horizontal="right" vertical="top"/>
    </xf>
    <xf numFmtId="0" fontId="20" fillId="0" borderId="0">
      <alignment horizontal="right" vertical="center"/>
    </xf>
    <xf numFmtId="0" fontId="23" fillId="0" borderId="0">
      <alignment horizontal="left" vertical="top"/>
    </xf>
    <xf numFmtId="0" fontId="24" fillId="0" borderId="0">
      <alignment horizontal="left" vertical="top"/>
    </xf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8" fillId="0" borderId="0" applyBorder="0"/>
    <xf numFmtId="0" fontId="1" fillId="0" borderId="0"/>
    <xf numFmtId="44" fontId="1" fillId="0" borderId="0" applyFont="0" applyFill="0" applyBorder="0" applyAlignment="0" applyProtection="0"/>
    <xf numFmtId="0" fontId="30" fillId="0" borderId="0"/>
  </cellStyleXfs>
  <cellXfs count="1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9" fontId="9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9" fillId="0" borderId="1" xfId="7" applyFont="1" applyBorder="1" applyAlignment="1" applyProtection="1">
      <alignment horizontal="center" vertical="center" wrapText="1" shrinkToFit="1"/>
      <protection locked="0"/>
    </xf>
    <xf numFmtId="0" fontId="9" fillId="0" borderId="1" xfId="7" applyFont="1" applyBorder="1" applyAlignment="1" applyProtection="1">
      <alignment horizontal="center" vertical="center"/>
      <protection locked="0"/>
    </xf>
    <xf numFmtId="3" fontId="9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13" fillId="0" borderId="1" xfId="33" applyNumberFormat="1" applyFont="1" applyBorder="1" applyAlignment="1">
      <alignment horizontal="right" vertical="center" wrapText="1" shrinkToFi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vertical="center" wrapText="1" shrinkToFit="1"/>
    </xf>
    <xf numFmtId="4" fontId="9" fillId="0" borderId="1" xfId="7" applyNumberFormat="1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9" fillId="0" borderId="5" xfId="7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>
      <alignment vertical="center" wrapText="1" shrinkToFit="1"/>
    </xf>
    <xf numFmtId="0" fontId="0" fillId="0" borderId="6" xfId="7" applyFont="1" applyBorder="1" applyAlignment="1" applyProtection="1">
      <alignment horizontal="center" vertical="center" wrapText="1" shrinkToFit="1"/>
      <protection locked="0"/>
    </xf>
    <xf numFmtId="3" fontId="9" fillId="0" borderId="6" xfId="7" applyNumberFormat="1" applyFont="1" applyBorder="1" applyAlignment="1" applyProtection="1">
      <alignment horizontal="center" vertical="center" wrapText="1" shrinkToFit="1"/>
      <protection locked="0"/>
    </xf>
    <xf numFmtId="4" fontId="9" fillId="0" borderId="6" xfId="7" applyNumberFormat="1" applyFont="1" applyBorder="1" applyAlignment="1">
      <alignment horizontal="center" vertical="center" wrapText="1" shrinkToFit="1"/>
    </xf>
    <xf numFmtId="4" fontId="8" fillId="0" borderId="6" xfId="0" applyNumberFormat="1" applyFont="1" applyBorder="1" applyAlignment="1">
      <alignment horizontal="right" vertical="center" wrapText="1"/>
    </xf>
    <xf numFmtId="9" fontId="9" fillId="0" borderId="6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6" xfId="7" applyNumberFormat="1" applyFont="1" applyBorder="1" applyAlignment="1" applyProtection="1">
      <alignment vertical="center" wrapText="1" shrinkToFit="1"/>
      <protection locked="0"/>
    </xf>
    <xf numFmtId="0" fontId="6" fillId="0" borderId="6" xfId="7" applyBorder="1" applyAlignment="1">
      <alignment horizontal="left" vertical="center" wrapText="1" shrinkToFit="1"/>
    </xf>
    <xf numFmtId="1" fontId="15" fillId="0" borderId="6" xfId="34" applyNumberFormat="1" applyFont="1" applyFill="1" applyBorder="1" applyAlignment="1">
      <alignment horizontal="center" vertical="center" wrapText="1"/>
    </xf>
    <xf numFmtId="44" fontId="5" fillId="0" borderId="7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44" fontId="6" fillId="0" borderId="1" xfId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>
      <alignment vertical="center"/>
    </xf>
    <xf numFmtId="0" fontId="5" fillId="0" borderId="8" xfId="0" applyFont="1" applyBorder="1" applyAlignment="1">
      <alignment vertical="center" wrapText="1" shrinkToFit="1"/>
    </xf>
    <xf numFmtId="0" fontId="5" fillId="0" borderId="8" xfId="0" applyFont="1" applyBorder="1" applyAlignment="1">
      <alignment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21" fillId="0" borderId="1" xfId="88" applyFont="1" applyBorder="1" applyAlignment="1">
      <alignment horizontal="center" vertical="center" wrapText="1"/>
    </xf>
    <xf numFmtId="0" fontId="16" fillId="0" borderId="1" xfId="97" applyFont="1" applyBorder="1" applyAlignment="1">
      <alignment horizontal="center" vertical="center" wrapText="1"/>
    </xf>
    <xf numFmtId="0" fontId="16" fillId="0" borderId="1" xfId="113" applyFont="1" applyBorder="1" applyAlignment="1">
      <alignment horizontal="center" vertical="center" wrapText="1"/>
    </xf>
    <xf numFmtId="0" fontId="16" fillId="0" borderId="1" xfId="114" applyFont="1" applyBorder="1" applyAlignment="1">
      <alignment horizontal="center" vertical="center" wrapText="1"/>
    </xf>
    <xf numFmtId="0" fontId="16" fillId="0" borderId="1" xfId="115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7" fillId="6" borderId="0" xfId="0" applyFont="1" applyFill="1" applyAlignment="1">
      <alignment vertical="center"/>
    </xf>
    <xf numFmtId="0" fontId="0" fillId="5" borderId="0" xfId="0" applyFill="1"/>
    <xf numFmtId="0" fontId="27" fillId="5" borderId="0" xfId="0" applyFont="1" applyFill="1" applyAlignment="1">
      <alignment vertical="center"/>
    </xf>
    <xf numFmtId="0" fontId="26" fillId="7" borderId="0" xfId="0" applyFont="1" applyFill="1" applyAlignment="1">
      <alignment vertical="center"/>
    </xf>
    <xf numFmtId="0" fontId="27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19" fillId="7" borderId="0" xfId="0" applyFont="1" applyFill="1" applyAlignment="1">
      <alignment vertical="center"/>
    </xf>
    <xf numFmtId="0" fontId="19" fillId="7" borderId="0" xfId="0" applyFont="1" applyFill="1" applyAlignment="1">
      <alignment vertical="center" wrapText="1"/>
    </xf>
    <xf numFmtId="0" fontId="17" fillId="7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26" fillId="8" borderId="0" xfId="0" applyFont="1" applyFill="1" applyAlignment="1">
      <alignment vertical="center"/>
    </xf>
    <xf numFmtId="0" fontId="27" fillId="8" borderId="0" xfId="0" applyFont="1" applyFill="1" applyAlignment="1">
      <alignment vertical="center"/>
    </xf>
    <xf numFmtId="0" fontId="27" fillId="8" borderId="0" xfId="0" applyFont="1" applyFill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6" xfId="7" applyFont="1" applyBorder="1" applyAlignment="1">
      <alignment vertical="center" wrapText="1" shrinkToFit="1"/>
    </xf>
    <xf numFmtId="0" fontId="5" fillId="0" borderId="0" xfId="7" applyFont="1" applyAlignment="1">
      <alignment vertical="center" wrapText="1" shrinkToFit="1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/>
    <xf numFmtId="0" fontId="5" fillId="0" borderId="8" xfId="7" applyFont="1" applyBorder="1" applyAlignment="1">
      <alignment vertical="center" wrapText="1" shrinkToFi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0" fontId="19" fillId="7" borderId="0" xfId="0" applyFont="1" applyFill="1" applyAlignment="1">
      <alignment horizontal="center" vertical="center" wrapText="1"/>
    </xf>
    <xf numFmtId="0" fontId="19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44" fontId="7" fillId="0" borderId="8" xfId="1" applyFont="1" applyBorder="1" applyAlignment="1" applyProtection="1">
      <alignment horizontal="center" vertical="center" wrapText="1"/>
      <protection locked="0"/>
    </xf>
    <xf numFmtId="44" fontId="7" fillId="0" borderId="0" xfId="1" applyFont="1" applyAlignment="1">
      <alignment horizontal="center" vertical="center"/>
    </xf>
    <xf numFmtId="44" fontId="7" fillId="6" borderId="1" xfId="1" applyFont="1" applyFill="1" applyBorder="1" applyAlignment="1" applyProtection="1">
      <alignment horizontal="center" vertical="center" wrapText="1"/>
    </xf>
    <xf numFmtId="44" fontId="7" fillId="5" borderId="0" xfId="1" applyFont="1" applyFill="1"/>
    <xf numFmtId="44" fontId="7" fillId="7" borderId="0" xfId="1" applyFont="1" applyFill="1" applyAlignment="1">
      <alignment vertical="center"/>
    </xf>
    <xf numFmtId="44" fontId="7" fillId="0" borderId="0" xfId="1" applyFont="1" applyAlignment="1">
      <alignment vertical="center"/>
    </xf>
    <xf numFmtId="44" fontId="7" fillId="2" borderId="1" xfId="1" applyFont="1" applyFill="1" applyBorder="1" applyAlignment="1" applyProtection="1">
      <alignment horizontal="center" vertical="center" wrapText="1" shrinkToFit="1"/>
      <protection locked="0"/>
    </xf>
    <xf numFmtId="44" fontId="7" fillId="0" borderId="6" xfId="1" applyFont="1" applyBorder="1" applyAlignment="1" applyProtection="1">
      <alignment vertical="center" wrapText="1"/>
      <protection locked="0"/>
    </xf>
    <xf numFmtId="44" fontId="7" fillId="0" borderId="0" xfId="1" applyFont="1" applyBorder="1" applyAlignment="1" applyProtection="1">
      <alignment horizontal="center" vertical="center" wrapText="1"/>
      <protection locked="0"/>
    </xf>
    <xf numFmtId="44" fontId="7" fillId="0" borderId="0" xfId="1" applyFont="1"/>
    <xf numFmtId="44" fontId="7" fillId="8" borderId="0" xfId="1" applyFont="1" applyFill="1" applyAlignment="1">
      <alignment vertical="center"/>
    </xf>
    <xf numFmtId="49" fontId="0" fillId="5" borderId="0" xfId="0" applyNumberFormat="1" applyFill="1"/>
    <xf numFmtId="49" fontId="19" fillId="7" borderId="0" xfId="0" applyNumberFormat="1" applyFont="1" applyFill="1" applyAlignment="1">
      <alignment vertical="center"/>
    </xf>
    <xf numFmtId="49" fontId="17" fillId="7" borderId="0" xfId="0" applyNumberFormat="1" applyFont="1" applyFill="1" applyAlignment="1">
      <alignment vertical="center"/>
    </xf>
    <xf numFmtId="49" fontId="0" fillId="7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8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49" fontId="27" fillId="8" borderId="0" xfId="0" applyNumberFormat="1" applyFont="1" applyFill="1" applyAlignment="1">
      <alignment vertical="center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4" fontId="10" fillId="4" borderId="2" xfId="0" applyNumberFormat="1" applyFont="1" applyFill="1" applyBorder="1" applyAlignment="1">
      <alignment horizontal="center" vertical="center" wrapText="1" shrinkToFit="1"/>
    </xf>
    <xf numFmtId="4" fontId="5" fillId="0" borderId="7" xfId="0" applyNumberFormat="1" applyFont="1" applyBorder="1" applyAlignment="1" applyProtection="1">
      <alignment vertical="center" wrapText="1"/>
      <protection locked="0"/>
    </xf>
    <xf numFmtId="4" fontId="5" fillId="0" borderId="7" xfId="0" applyNumberFormat="1" applyFont="1" applyBorder="1" applyAlignment="1">
      <alignment vertical="center" wrapText="1"/>
    </xf>
    <xf numFmtId="4" fontId="5" fillId="0" borderId="13" xfId="0" applyNumberFormat="1" applyFont="1" applyBorder="1" applyAlignment="1" applyProtection="1">
      <alignment vertical="center" wrapText="1"/>
      <protection locked="0"/>
    </xf>
    <xf numFmtId="4" fontId="5" fillId="0" borderId="13" xfId="0" applyNumberFormat="1" applyFont="1" applyBorder="1" applyAlignment="1">
      <alignment vertical="center" wrapText="1"/>
    </xf>
    <xf numFmtId="44" fontId="11" fillId="0" borderId="5" xfId="0" applyNumberFormat="1" applyFont="1" applyBorder="1" applyAlignment="1">
      <alignment vertical="center" wrapText="1"/>
    </xf>
    <xf numFmtId="44" fontId="11" fillId="0" borderId="9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 shrinkToFit="1"/>
    </xf>
    <xf numFmtId="0" fontId="10" fillId="0" borderId="1" xfId="7" applyFont="1" applyBorder="1" applyAlignment="1" applyProtection="1">
      <alignment horizontal="left" vertical="center" wrapText="1" shrinkToFit="1"/>
      <protection locked="0"/>
    </xf>
    <xf numFmtId="0" fontId="0" fillId="0" borderId="0" xfId="0" applyAlignment="1">
      <alignment horizontal="center" wrapText="1"/>
    </xf>
    <xf numFmtId="4" fontId="5" fillId="0" borderId="0" xfId="0" applyNumberFormat="1" applyFont="1" applyAlignment="1" applyProtection="1">
      <alignment vertical="center" wrapText="1"/>
      <protection locked="0"/>
    </xf>
    <xf numFmtId="4" fontId="5" fillId="0" borderId="0" xfId="0" applyNumberFormat="1" applyFont="1" applyAlignment="1">
      <alignment vertical="center" wrapText="1"/>
    </xf>
    <xf numFmtId="0" fontId="25" fillId="8" borderId="0" xfId="0" applyFont="1" applyFill="1" applyAlignment="1">
      <alignment vertical="center"/>
    </xf>
    <xf numFmtId="0" fontId="19" fillId="5" borderId="5" xfId="0" applyFont="1" applyFill="1" applyBorder="1" applyAlignment="1">
      <alignment horizontal="left" vertical="center"/>
    </xf>
    <xf numFmtId="166" fontId="5" fillId="5" borderId="6" xfId="0" applyNumberFormat="1" applyFont="1" applyFill="1" applyBorder="1" applyAlignment="1">
      <alignment vertical="center"/>
    </xf>
    <xf numFmtId="166" fontId="25" fillId="5" borderId="6" xfId="0" applyNumberFormat="1" applyFont="1" applyFill="1" applyBorder="1" applyAlignment="1">
      <alignment horizontal="left" vertical="center"/>
    </xf>
    <xf numFmtId="166" fontId="5" fillId="5" borderId="6" xfId="0" applyNumberFormat="1" applyFont="1" applyFill="1" applyBorder="1" applyAlignment="1">
      <alignment horizontal="left" vertical="center"/>
    </xf>
    <xf numFmtId="49" fontId="5" fillId="5" borderId="6" xfId="0" applyNumberFormat="1" applyFont="1" applyFill="1" applyBorder="1" applyAlignment="1">
      <alignment horizontal="left" vertical="center"/>
    </xf>
    <xf numFmtId="44" fontId="7" fillId="5" borderId="6" xfId="1" applyFont="1" applyFill="1" applyBorder="1" applyAlignment="1">
      <alignment horizontal="left" vertical="center"/>
    </xf>
    <xf numFmtId="166" fontId="5" fillId="5" borderId="6" xfId="0" applyNumberFormat="1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left" vertical="center"/>
    </xf>
    <xf numFmtId="166" fontId="5" fillId="5" borderId="11" xfId="0" applyNumberFormat="1" applyFont="1" applyFill="1" applyBorder="1" applyAlignment="1">
      <alignment vertical="center"/>
    </xf>
    <xf numFmtId="166" fontId="25" fillId="5" borderId="11" xfId="0" applyNumberFormat="1" applyFont="1" applyFill="1" applyBorder="1" applyAlignment="1">
      <alignment horizontal="left" vertical="center"/>
    </xf>
    <xf numFmtId="166" fontId="5" fillId="5" borderId="11" xfId="0" applyNumberFormat="1" applyFont="1" applyFill="1" applyBorder="1" applyAlignment="1">
      <alignment horizontal="left" vertical="center"/>
    </xf>
    <xf numFmtId="166" fontId="28" fillId="5" borderId="11" xfId="0" applyNumberFormat="1" applyFont="1" applyFill="1" applyBorder="1" applyAlignment="1">
      <alignment horizontal="left" vertical="center"/>
    </xf>
    <xf numFmtId="49" fontId="5" fillId="5" borderId="11" xfId="0" applyNumberFormat="1" applyFont="1" applyFill="1" applyBorder="1" applyAlignment="1">
      <alignment horizontal="left" vertical="center"/>
    </xf>
    <xf numFmtId="166" fontId="5" fillId="5" borderId="11" xfId="0" applyNumberFormat="1" applyFont="1" applyFill="1" applyBorder="1" applyAlignment="1">
      <alignment horizontal="center" vertical="center"/>
    </xf>
    <xf numFmtId="44" fontId="7" fillId="5" borderId="11" xfId="1" applyFont="1" applyFill="1" applyBorder="1" applyAlignment="1">
      <alignment horizontal="center" vertical="center"/>
    </xf>
    <xf numFmtId="0" fontId="13" fillId="9" borderId="1" xfId="7" applyFont="1" applyFill="1" applyBorder="1" applyAlignment="1">
      <alignment horizontal="left" vertical="center" wrapText="1" shrinkToFit="1"/>
    </xf>
    <xf numFmtId="1" fontId="14" fillId="9" borderId="1" xfId="34" applyNumberFormat="1" applyFont="1" applyFill="1" applyBorder="1" applyAlignment="1">
      <alignment horizontal="center" vertical="center" wrapText="1"/>
    </xf>
    <xf numFmtId="3" fontId="5" fillId="3" borderId="6" xfId="7" applyNumberFormat="1" applyFont="1" applyFill="1" applyBorder="1" applyAlignment="1">
      <alignment horizontal="center" vertical="center" wrapText="1" shrinkToFit="1"/>
    </xf>
    <xf numFmtId="0" fontId="0" fillId="6" borderId="0" xfId="0" applyFill="1"/>
    <xf numFmtId="49" fontId="0" fillId="6" borderId="0" xfId="0" applyNumberFormat="1" applyFill="1"/>
    <xf numFmtId="44" fontId="7" fillId="6" borderId="0" xfId="1" applyFont="1" applyFill="1"/>
    <xf numFmtId="0" fontId="5" fillId="6" borderId="0" xfId="0" applyFont="1" applyFill="1" applyAlignment="1">
      <alignment horizontal="center"/>
    </xf>
    <xf numFmtId="3" fontId="10" fillId="7" borderId="1" xfId="0" applyNumberFormat="1" applyFont="1" applyFill="1" applyBorder="1" applyAlignment="1">
      <alignment horizontal="center" vertical="center" wrapText="1"/>
    </xf>
    <xf numFmtId="3" fontId="10" fillId="7" borderId="1" xfId="7" applyNumberFormat="1" applyFont="1" applyFill="1" applyBorder="1" applyAlignment="1">
      <alignment horizontal="center" vertical="center" shrinkToFit="1"/>
    </xf>
    <xf numFmtId="3" fontId="5" fillId="7" borderId="1" xfId="7" applyNumberFormat="1" applyFont="1" applyFill="1" applyBorder="1" applyAlignment="1">
      <alignment horizontal="center" vertical="center" wrapText="1" shrinkToFit="1"/>
    </xf>
    <xf numFmtId="0" fontId="0" fillId="5" borderId="0" xfId="0" applyFill="1" applyAlignment="1">
      <alignment horizontal="center" wrapText="1"/>
    </xf>
    <xf numFmtId="0" fontId="0" fillId="7" borderId="0" xfId="0" applyFill="1" applyAlignment="1">
      <alignment horizontal="center" vertical="center" wrapText="1"/>
    </xf>
    <xf numFmtId="166" fontId="0" fillId="5" borderId="6" xfId="0" applyNumberFormat="1" applyFill="1" applyBorder="1" applyAlignment="1">
      <alignment horizontal="center" vertical="center" wrapText="1"/>
    </xf>
    <xf numFmtId="166" fontId="0" fillId="5" borderId="11" xfId="0" applyNumberFormat="1" applyFill="1" applyBorder="1" applyAlignment="1">
      <alignment horizontal="center" vertical="center" wrapText="1"/>
    </xf>
    <xf numFmtId="0" fontId="27" fillId="8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wrapText="1"/>
    </xf>
    <xf numFmtId="0" fontId="5" fillId="0" borderId="14" xfId="0" applyFont="1" applyBorder="1" applyAlignment="1">
      <alignment vertical="center"/>
    </xf>
    <xf numFmtId="44" fontId="5" fillId="0" borderId="11" xfId="0" applyNumberFormat="1" applyFont="1" applyBorder="1" applyAlignment="1">
      <alignment vertical="center"/>
    </xf>
    <xf numFmtId="4" fontId="5" fillId="0" borderId="11" xfId="0" applyNumberFormat="1" applyFont="1" applyBorder="1" applyAlignment="1" applyProtection="1">
      <alignment vertical="center" wrapText="1"/>
      <protection locked="0"/>
    </xf>
    <xf numFmtId="4" fontId="5" fillId="0" borderId="11" xfId="0" applyNumberFormat="1" applyFont="1" applyBorder="1" applyAlignment="1">
      <alignment vertical="center" wrapText="1"/>
    </xf>
    <xf numFmtId="0" fontId="19" fillId="5" borderId="5" xfId="0" applyFont="1" applyFill="1" applyBorder="1" applyAlignment="1">
      <alignment horizontal="left"/>
    </xf>
    <xf numFmtId="166" fontId="5" fillId="5" borderId="6" xfId="0" applyNumberFormat="1" applyFont="1" applyFill="1" applyBorder="1" applyAlignment="1">
      <alignment horizontal="left"/>
    </xf>
    <xf numFmtId="166" fontId="25" fillId="5" borderId="6" xfId="0" applyNumberFormat="1" applyFont="1" applyFill="1" applyBorder="1" applyAlignment="1">
      <alignment horizontal="left"/>
    </xf>
    <xf numFmtId="166" fontId="5" fillId="5" borderId="6" xfId="0" applyNumberFormat="1" applyFont="1" applyFill="1" applyBorder="1" applyAlignment="1">
      <alignment horizontal="left" wrapText="1"/>
    </xf>
    <xf numFmtId="44" fontId="6" fillId="0" borderId="1" xfId="1" applyBorder="1" applyAlignment="1">
      <alignment horizontal="center" vertical="center" wrapText="1"/>
    </xf>
    <xf numFmtId="44" fontId="6" fillId="6" borderId="0" xfId="1" applyFill="1"/>
    <xf numFmtId="44" fontId="6" fillId="0" borderId="1" xfId="1" applyBorder="1" applyAlignment="1" applyProtection="1">
      <alignment horizontal="right" vertical="center" wrapText="1"/>
      <protection locked="0"/>
    </xf>
    <xf numFmtId="44" fontId="6" fillId="0" borderId="4" xfId="1" applyBorder="1" applyAlignment="1">
      <alignment vertical="center" wrapText="1"/>
    </xf>
    <xf numFmtId="44" fontId="6" fillId="0" borderId="1" xfId="1" applyBorder="1" applyAlignment="1">
      <alignment horizontal="right" vertical="center" wrapText="1"/>
    </xf>
  </cellXfs>
  <cellStyles count="125">
    <cellStyle name="Dziesiętny 2" xfId="35" xr:uid="{00000000-0005-0000-0000-000000000000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01" xr:uid="{00000000-0005-0000-0000-000005000000}"/>
    <cellStyle name="Normalny 104" xfId="102" xr:uid="{00000000-0005-0000-0000-000006000000}"/>
    <cellStyle name="Normalny 106" xfId="103" xr:uid="{00000000-0005-0000-0000-000007000000}"/>
    <cellStyle name="Normalny 107" xfId="104" xr:uid="{00000000-0005-0000-0000-000008000000}"/>
    <cellStyle name="Normalny 11" xfId="3" xr:uid="{00000000-0005-0000-0000-000009000000}"/>
    <cellStyle name="Normalny 111" xfId="106" xr:uid="{00000000-0005-0000-0000-00000A000000}"/>
    <cellStyle name="Normalny 113" xfId="107" xr:uid="{00000000-0005-0000-0000-00000B000000}"/>
    <cellStyle name="Normalny 114" xfId="105" xr:uid="{00000000-0005-0000-0000-00000C000000}"/>
    <cellStyle name="Normalny 115" xfId="108" xr:uid="{00000000-0005-0000-0000-00000D000000}"/>
    <cellStyle name="Normalny 12" xfId="40" xr:uid="{00000000-0005-0000-0000-00000E000000}"/>
    <cellStyle name="Normalny 121" xfId="109" xr:uid="{00000000-0005-0000-0000-00000F000000}"/>
    <cellStyle name="Normalny 124" xfId="110" xr:uid="{00000000-0005-0000-0000-000010000000}"/>
    <cellStyle name="Normalny 127" xfId="113" xr:uid="{00000000-0005-0000-0000-000011000000}"/>
    <cellStyle name="Normalny 128" xfId="114" xr:uid="{00000000-0005-0000-0000-000012000000}"/>
    <cellStyle name="Normalny 129" xfId="115" xr:uid="{00000000-0005-0000-0000-000013000000}"/>
    <cellStyle name="Normalny 13" xfId="4" xr:uid="{00000000-0005-0000-0000-000014000000}"/>
    <cellStyle name="Normalny 131" xfId="116" xr:uid="{00000000-0005-0000-0000-000015000000}"/>
    <cellStyle name="Normalny 132" xfId="117" xr:uid="{00000000-0005-0000-0000-000016000000}"/>
    <cellStyle name="Normalny 14" xfId="122" xr:uid="{00000000-0005-0000-0000-000017000000}"/>
    <cellStyle name="Normalny 15" xfId="96" xr:uid="{00000000-0005-0000-0000-000018000000}"/>
    <cellStyle name="Normalny 17" xfId="44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1" xr:uid="{00000000-0005-0000-0000-00001E000000}"/>
    <cellStyle name="Normalny 22" xfId="42" xr:uid="{00000000-0005-0000-0000-00001F000000}"/>
    <cellStyle name="Normalny 23" xfId="43" xr:uid="{00000000-0005-0000-0000-000020000000}"/>
    <cellStyle name="Normalny 24" xfId="45" xr:uid="{00000000-0005-0000-0000-000021000000}"/>
    <cellStyle name="Normalny 25" xfId="9" xr:uid="{00000000-0005-0000-0000-000022000000}"/>
    <cellStyle name="Normalny 26" xfId="73" xr:uid="{00000000-0005-0000-0000-000023000000}"/>
    <cellStyle name="Normalny 27" xfId="74" xr:uid="{00000000-0005-0000-0000-000024000000}"/>
    <cellStyle name="Normalny 28" xfId="75" xr:uid="{00000000-0005-0000-0000-000025000000}"/>
    <cellStyle name="Normalny 29" xfId="76" xr:uid="{00000000-0005-0000-0000-000026000000}"/>
    <cellStyle name="Normalny 3" xfId="10" xr:uid="{00000000-0005-0000-0000-000027000000}"/>
    <cellStyle name="Normalny 30" xfId="77" xr:uid="{00000000-0005-0000-0000-000028000000}"/>
    <cellStyle name="Normalny 31" xfId="46" xr:uid="{00000000-0005-0000-0000-000029000000}"/>
    <cellStyle name="Normalny 32" xfId="11" xr:uid="{00000000-0005-0000-0000-00002A000000}"/>
    <cellStyle name="Normalny 33" xfId="47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8" xr:uid="{00000000-0005-0000-0000-00002F000000}"/>
    <cellStyle name="Normalny 38" xfId="49" xr:uid="{00000000-0005-0000-0000-000030000000}"/>
    <cellStyle name="Normalny 39" xfId="50" xr:uid="{00000000-0005-0000-0000-000031000000}"/>
    <cellStyle name="Normalny 4" xfId="15" xr:uid="{00000000-0005-0000-0000-000032000000}"/>
    <cellStyle name="Normalny 40" xfId="78" xr:uid="{00000000-0005-0000-0000-000033000000}"/>
    <cellStyle name="Normalny 41" xfId="79" xr:uid="{00000000-0005-0000-0000-000034000000}"/>
    <cellStyle name="Normalny 42" xfId="51" xr:uid="{00000000-0005-0000-0000-000035000000}"/>
    <cellStyle name="Normalny 43" xfId="52" xr:uid="{00000000-0005-0000-0000-000036000000}"/>
    <cellStyle name="Normalny 44" xfId="53" xr:uid="{00000000-0005-0000-0000-000037000000}"/>
    <cellStyle name="Normalny 46" xfId="97" xr:uid="{00000000-0005-0000-0000-000038000000}"/>
    <cellStyle name="Normalny 47" xfId="80" xr:uid="{00000000-0005-0000-0000-000039000000}"/>
    <cellStyle name="Normalny 5" xfId="37" xr:uid="{00000000-0005-0000-0000-00003A000000}"/>
    <cellStyle name="Normalny 53" xfId="91" xr:uid="{00000000-0005-0000-0000-00003B000000}"/>
    <cellStyle name="Normalny 54" xfId="81" xr:uid="{00000000-0005-0000-0000-00003C000000}"/>
    <cellStyle name="Normalny 55" xfId="92" xr:uid="{00000000-0005-0000-0000-00003D000000}"/>
    <cellStyle name="Normalny 56" xfId="93" xr:uid="{00000000-0005-0000-0000-00003E000000}"/>
    <cellStyle name="Normalny 57" xfId="94" xr:uid="{00000000-0005-0000-0000-00003F000000}"/>
    <cellStyle name="Normalny 59" xfId="95" xr:uid="{00000000-0005-0000-0000-000040000000}"/>
    <cellStyle name="Normalny 6" xfId="16" xr:uid="{00000000-0005-0000-0000-000041000000}"/>
    <cellStyle name="Normalny 6 2" xfId="124" xr:uid="{ED31DA37-125F-4D96-8051-F5D1753F30AD}"/>
    <cellStyle name="Normalny 60" xfId="87" xr:uid="{00000000-0005-0000-0000-000042000000}"/>
    <cellStyle name="Normalny 61" xfId="88" xr:uid="{00000000-0005-0000-0000-000043000000}"/>
    <cellStyle name="Normalny 62" xfId="89" xr:uid="{00000000-0005-0000-0000-000044000000}"/>
    <cellStyle name="Normalny 64" xfId="90" xr:uid="{00000000-0005-0000-0000-000045000000}"/>
    <cellStyle name="Normalny 66" xfId="17" xr:uid="{00000000-0005-0000-0000-000046000000}"/>
    <cellStyle name="Normalny 67" xfId="18" xr:uid="{00000000-0005-0000-0000-000047000000}"/>
    <cellStyle name="Normalny 68" xfId="19" xr:uid="{00000000-0005-0000-0000-000048000000}"/>
    <cellStyle name="Normalny 69" xfId="20" xr:uid="{00000000-0005-0000-0000-000049000000}"/>
    <cellStyle name="Normalny 7" xfId="21" xr:uid="{00000000-0005-0000-0000-00004A000000}"/>
    <cellStyle name="Normalny 70" xfId="22" xr:uid="{00000000-0005-0000-0000-00004B000000}"/>
    <cellStyle name="Normalny 71" xfId="23" xr:uid="{00000000-0005-0000-0000-00004C000000}"/>
    <cellStyle name="Normalny 72" xfId="24" xr:uid="{00000000-0005-0000-0000-00004D000000}"/>
    <cellStyle name="Normalny 73" xfId="25" xr:uid="{00000000-0005-0000-0000-00004E000000}"/>
    <cellStyle name="Normalny 74" xfId="26" xr:uid="{00000000-0005-0000-0000-00004F000000}"/>
    <cellStyle name="Normalny 75" xfId="27" xr:uid="{00000000-0005-0000-0000-000050000000}"/>
    <cellStyle name="Normalny 76" xfId="119" xr:uid="{00000000-0005-0000-0000-000051000000}"/>
    <cellStyle name="Normalny 77" xfId="120" xr:uid="{00000000-0005-0000-0000-000052000000}"/>
    <cellStyle name="Normalny 78" xfId="121" xr:uid="{00000000-0005-0000-0000-000053000000}"/>
    <cellStyle name="Normalny 79" xfId="118" xr:uid="{00000000-0005-0000-0000-000054000000}"/>
    <cellStyle name="Normalny 8" xfId="28" xr:uid="{00000000-0005-0000-0000-000055000000}"/>
    <cellStyle name="Normalny 81" xfId="98" xr:uid="{00000000-0005-0000-0000-000056000000}"/>
    <cellStyle name="Normalny 82" xfId="99" xr:uid="{00000000-0005-0000-0000-000057000000}"/>
    <cellStyle name="Normalny 84" xfId="29" xr:uid="{00000000-0005-0000-0000-000058000000}"/>
    <cellStyle name="Normalny 85" xfId="30" xr:uid="{00000000-0005-0000-0000-000059000000}"/>
    <cellStyle name="Normalny 86" xfId="31" xr:uid="{00000000-0005-0000-0000-00005A000000}"/>
    <cellStyle name="Normalny 88" xfId="86" xr:uid="{00000000-0005-0000-0000-00005B000000}"/>
    <cellStyle name="Normalny 9" xfId="38" xr:uid="{00000000-0005-0000-0000-00005C000000}"/>
    <cellStyle name="Normalny 9 2" xfId="83" xr:uid="{00000000-0005-0000-0000-00005D000000}"/>
    <cellStyle name="Normalny 9 3" xfId="85" xr:uid="{00000000-0005-0000-0000-00005E000000}"/>
    <cellStyle name="Normalny 91" xfId="111" xr:uid="{00000000-0005-0000-0000-00005F000000}"/>
    <cellStyle name="Normalny 94" xfId="112" xr:uid="{00000000-0005-0000-0000-000060000000}"/>
    <cellStyle name="Normalny 97" xfId="32" xr:uid="{00000000-0005-0000-0000-000061000000}"/>
    <cellStyle name="Normalny 98" xfId="100" xr:uid="{00000000-0005-0000-0000-000062000000}"/>
    <cellStyle name="Normalny_Arkusz1" xfId="33" xr:uid="{00000000-0005-0000-0000-000063000000}"/>
    <cellStyle name="S0" xfId="54" xr:uid="{00000000-0005-0000-0000-000065000000}"/>
    <cellStyle name="S1" xfId="55" xr:uid="{00000000-0005-0000-0000-000066000000}"/>
    <cellStyle name="S10" xfId="64" xr:uid="{00000000-0005-0000-0000-000067000000}"/>
    <cellStyle name="S11" xfId="65" xr:uid="{00000000-0005-0000-0000-000068000000}"/>
    <cellStyle name="S12" xfId="66" xr:uid="{00000000-0005-0000-0000-000069000000}"/>
    <cellStyle name="S13" xfId="67" xr:uid="{00000000-0005-0000-0000-00006A000000}"/>
    <cellStyle name="S14" xfId="68" xr:uid="{00000000-0005-0000-0000-00006B000000}"/>
    <cellStyle name="S15" xfId="69" xr:uid="{00000000-0005-0000-0000-00006C000000}"/>
    <cellStyle name="S16" xfId="70" xr:uid="{00000000-0005-0000-0000-00006D000000}"/>
    <cellStyle name="S17" xfId="71" xr:uid="{00000000-0005-0000-0000-00006E000000}"/>
    <cellStyle name="S18" xfId="72" xr:uid="{00000000-0005-0000-0000-00006F000000}"/>
    <cellStyle name="S2" xfId="56" xr:uid="{00000000-0005-0000-0000-000070000000}"/>
    <cellStyle name="S3" xfId="57" xr:uid="{00000000-0005-0000-0000-000071000000}"/>
    <cellStyle name="S4" xfId="58" xr:uid="{00000000-0005-0000-0000-000072000000}"/>
    <cellStyle name="S5" xfId="59" xr:uid="{00000000-0005-0000-0000-000073000000}"/>
    <cellStyle name="S6" xfId="60" xr:uid="{00000000-0005-0000-0000-000074000000}"/>
    <cellStyle name="S7" xfId="61" xr:uid="{00000000-0005-0000-0000-000075000000}"/>
    <cellStyle name="S8" xfId="62" xr:uid="{00000000-0005-0000-0000-000076000000}"/>
    <cellStyle name="S9" xfId="63" xr:uid="{00000000-0005-0000-0000-000077000000}"/>
    <cellStyle name="Walutowy" xfId="1" builtinId="4"/>
    <cellStyle name="Walutowy 2" xfId="34" xr:uid="{00000000-0005-0000-0000-000079000000}"/>
    <cellStyle name="Walutowy 2 2" xfId="82" xr:uid="{00000000-0005-0000-0000-00007A000000}"/>
    <cellStyle name="Walutowy 2 3" xfId="84" xr:uid="{00000000-0005-0000-0000-00007B000000}"/>
    <cellStyle name="Walutowy 3" xfId="123" xr:uid="{643530F2-D0DB-41FA-AB55-89FA64992111}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S64"/>
  <sheetViews>
    <sheetView showGridLines="0" tabSelected="1" view="pageLayout" zoomScale="60" zoomScaleNormal="100" zoomScaleSheetLayoutView="90" zoomScalePageLayoutView="60" workbookViewId="0">
      <selection activeCell="Q11" sqref="Q11"/>
    </sheetView>
  </sheetViews>
  <sheetFormatPr defaultColWidth="9.140625" defaultRowHeight="12.75"/>
  <cols>
    <col min="1" max="1" width="8" customWidth="1"/>
    <col min="2" max="2" width="19.140625" style="75" customWidth="1"/>
    <col min="3" max="3" width="14.140625" customWidth="1"/>
    <col min="4" max="4" width="8.7109375" bestFit="1" customWidth="1"/>
    <col min="5" max="5" width="12.140625" bestFit="1" customWidth="1"/>
    <col min="6" max="6" width="10.42578125" customWidth="1"/>
    <col min="7" max="7" width="4.85546875" customWidth="1"/>
    <col min="8" max="8" width="24.42578125" style="122" customWidth="1"/>
    <col min="9" max="9" width="19" style="110" customWidth="1"/>
    <col min="10" max="10" width="12" customWidth="1"/>
    <col min="11" max="11" width="7.28515625" customWidth="1"/>
    <col min="12" max="12" width="11.5703125" customWidth="1"/>
    <col min="13" max="13" width="17.28515625" customWidth="1"/>
    <col min="14" max="14" width="16.28515625" customWidth="1"/>
    <col min="15" max="15" width="15.7109375" style="97" customWidth="1"/>
    <col min="16" max="16" width="14.28515625" style="87" customWidth="1"/>
    <col min="17" max="19" width="21.28515625" customWidth="1"/>
  </cols>
  <sheetData>
    <row r="1" spans="1:19" ht="18">
      <c r="A1" s="59"/>
      <c r="B1" s="60" t="s">
        <v>50</v>
      </c>
      <c r="C1" s="59"/>
      <c r="D1" s="59"/>
      <c r="E1" s="59"/>
      <c r="F1" s="59"/>
      <c r="G1" s="59"/>
      <c r="H1" s="151"/>
      <c r="I1" s="99"/>
      <c r="J1" s="59"/>
      <c r="K1" s="59"/>
      <c r="L1" s="59"/>
      <c r="M1" s="59"/>
      <c r="N1" s="59"/>
      <c r="O1" s="91"/>
      <c r="P1" s="79"/>
      <c r="Q1" s="59"/>
      <c r="R1" s="59"/>
      <c r="S1" s="59"/>
    </row>
    <row r="2" spans="1:19" ht="18">
      <c r="A2" s="61" t="s">
        <v>80</v>
      </c>
      <c r="B2" s="62" t="s">
        <v>87</v>
      </c>
      <c r="C2" s="64"/>
      <c r="D2" s="64"/>
      <c r="E2" s="64"/>
      <c r="F2" s="64"/>
      <c r="G2" s="64"/>
      <c r="H2" s="152"/>
      <c r="I2" s="100"/>
      <c r="J2" s="64"/>
      <c r="K2" s="64"/>
      <c r="L2" s="64"/>
      <c r="M2" s="64"/>
      <c r="N2" s="64"/>
      <c r="O2" s="92"/>
      <c r="P2" s="80"/>
      <c r="Q2" s="65"/>
      <c r="R2" s="65"/>
      <c r="S2" s="65"/>
    </row>
    <row r="3" spans="1:19" ht="18">
      <c r="A3" s="61" t="s">
        <v>82</v>
      </c>
      <c r="B3" s="62" t="s">
        <v>89</v>
      </c>
      <c r="C3" s="64"/>
      <c r="D3" s="64"/>
      <c r="E3" s="66"/>
      <c r="F3" s="66"/>
      <c r="G3" s="66"/>
      <c r="H3" s="152"/>
      <c r="I3" s="101"/>
      <c r="J3" s="66"/>
      <c r="K3" s="66"/>
      <c r="L3" s="66"/>
      <c r="M3" s="66"/>
      <c r="N3" s="66"/>
      <c r="O3" s="92"/>
      <c r="P3" s="81"/>
      <c r="Q3" s="66"/>
      <c r="R3" s="66"/>
      <c r="S3" s="66"/>
    </row>
    <row r="4" spans="1:19" ht="18">
      <c r="A4" s="61" t="s">
        <v>91</v>
      </c>
      <c r="B4" s="62" t="s">
        <v>92</v>
      </c>
      <c r="C4" s="63"/>
      <c r="D4" s="63"/>
      <c r="E4" s="63"/>
      <c r="F4" s="63"/>
      <c r="G4" s="63"/>
      <c r="H4" s="152"/>
      <c r="I4" s="102"/>
      <c r="J4" s="63"/>
      <c r="K4" s="63"/>
      <c r="L4" s="63"/>
      <c r="M4" s="63"/>
      <c r="N4" s="63"/>
      <c r="O4" s="92"/>
      <c r="P4" s="81"/>
      <c r="Q4" s="66"/>
      <c r="R4" s="66"/>
      <c r="S4" s="66"/>
    </row>
    <row r="5" spans="1:19" ht="18">
      <c r="A5" s="61" t="s">
        <v>74</v>
      </c>
      <c r="B5" s="62" t="s">
        <v>93</v>
      </c>
      <c r="C5" s="63"/>
      <c r="D5" s="63"/>
      <c r="E5" s="63"/>
      <c r="F5" s="63"/>
      <c r="G5" s="63"/>
      <c r="H5" s="152"/>
      <c r="I5" s="102"/>
      <c r="J5" s="63"/>
      <c r="K5" s="63"/>
      <c r="L5" s="63"/>
      <c r="M5" s="63"/>
      <c r="N5" s="63"/>
      <c r="O5" s="92"/>
      <c r="P5" s="82"/>
      <c r="Q5" s="63"/>
      <c r="R5" s="63"/>
      <c r="S5" s="63"/>
    </row>
    <row r="6" spans="1:19" ht="18">
      <c r="A6" s="61" t="s">
        <v>95</v>
      </c>
      <c r="B6" s="62" t="s">
        <v>96</v>
      </c>
      <c r="C6" s="63"/>
      <c r="D6" s="63"/>
      <c r="E6" s="63"/>
      <c r="F6" s="63"/>
      <c r="G6" s="63"/>
      <c r="H6" s="152"/>
      <c r="I6" s="102"/>
      <c r="J6" s="63"/>
      <c r="K6" s="63"/>
      <c r="L6" s="63"/>
      <c r="M6" s="63"/>
      <c r="N6" s="63"/>
      <c r="O6" s="92"/>
      <c r="P6" s="82"/>
      <c r="Q6" s="63"/>
      <c r="R6" s="63"/>
      <c r="S6" s="63"/>
    </row>
    <row r="7" spans="1:19" ht="18">
      <c r="A7" s="61" t="s">
        <v>97</v>
      </c>
      <c r="B7" s="62" t="s">
        <v>98</v>
      </c>
      <c r="C7" s="63"/>
      <c r="D7" s="63"/>
      <c r="E7" s="63"/>
      <c r="F7" s="63"/>
      <c r="G7" s="63"/>
      <c r="H7" s="152"/>
      <c r="I7" s="102"/>
      <c r="J7" s="63"/>
      <c r="K7" s="63"/>
      <c r="L7" s="63"/>
      <c r="M7" s="63"/>
      <c r="N7" s="63"/>
      <c r="O7" s="92"/>
      <c r="P7" s="82"/>
      <c r="Q7" s="63"/>
      <c r="R7" s="63"/>
      <c r="S7" s="63"/>
    </row>
    <row r="8" spans="1:19" ht="18">
      <c r="A8" s="61" t="s">
        <v>102</v>
      </c>
      <c r="B8" s="62" t="s">
        <v>105</v>
      </c>
      <c r="C8" s="63"/>
      <c r="D8" s="63"/>
      <c r="E8" s="63"/>
      <c r="F8" s="63"/>
      <c r="G8" s="63"/>
      <c r="H8" s="152"/>
      <c r="I8" s="102"/>
      <c r="J8" s="63"/>
      <c r="K8" s="63"/>
      <c r="L8" s="63"/>
      <c r="M8" s="63"/>
      <c r="N8" s="63"/>
      <c r="O8" s="92"/>
      <c r="P8" s="82"/>
      <c r="Q8" s="63"/>
      <c r="R8" s="63"/>
      <c r="S8" s="63"/>
    </row>
    <row r="9" spans="1:19" ht="18">
      <c r="A9" s="61" t="s">
        <v>103</v>
      </c>
      <c r="B9" s="62" t="s">
        <v>104</v>
      </c>
      <c r="C9" s="63"/>
      <c r="D9" s="63"/>
      <c r="E9" s="63"/>
      <c r="F9" s="63"/>
      <c r="G9" s="63"/>
      <c r="H9" s="152"/>
      <c r="I9" s="102"/>
      <c r="J9" s="63"/>
      <c r="K9" s="63"/>
      <c r="L9" s="63"/>
      <c r="M9" s="63"/>
      <c r="N9" s="63"/>
      <c r="O9" s="92"/>
      <c r="P9" s="82"/>
      <c r="Q9" s="63"/>
      <c r="R9" s="63"/>
      <c r="S9" s="63"/>
    </row>
    <row r="10" spans="1:19" ht="51">
      <c r="A10" s="31" t="s">
        <v>0</v>
      </c>
      <c r="B10" s="71" t="s">
        <v>1</v>
      </c>
      <c r="C10" s="9" t="s">
        <v>2</v>
      </c>
      <c r="D10" s="31" t="s">
        <v>3</v>
      </c>
      <c r="E10" s="31" t="s">
        <v>4</v>
      </c>
      <c r="F10" s="8" t="s">
        <v>108</v>
      </c>
      <c r="G10" s="9" t="s">
        <v>5</v>
      </c>
      <c r="H10" s="113" t="s">
        <v>84</v>
      </c>
      <c r="I10" s="104" t="s">
        <v>6</v>
      </c>
      <c r="J10" s="32" t="s">
        <v>7</v>
      </c>
      <c r="K10" s="33" t="s">
        <v>8</v>
      </c>
      <c r="L10" s="32" t="s">
        <v>9</v>
      </c>
      <c r="M10" s="32" t="s">
        <v>10</v>
      </c>
      <c r="N10" s="34" t="s">
        <v>11</v>
      </c>
      <c r="O10" s="94" t="s">
        <v>72</v>
      </c>
      <c r="P10" s="35" t="s">
        <v>12</v>
      </c>
      <c r="Q10" s="35" t="s">
        <v>115</v>
      </c>
      <c r="R10" s="32" t="s">
        <v>109</v>
      </c>
      <c r="S10" s="32" t="s">
        <v>110</v>
      </c>
    </row>
    <row r="11" spans="1:19" ht="13.5" thickBot="1">
      <c r="A11" s="31" t="s">
        <v>55</v>
      </c>
      <c r="B11" s="31" t="s">
        <v>56</v>
      </c>
      <c r="C11" s="31" t="s">
        <v>57</v>
      </c>
      <c r="D11" s="31" t="s">
        <v>58</v>
      </c>
      <c r="E11" s="31" t="s">
        <v>59</v>
      </c>
      <c r="F11" s="31" t="s">
        <v>60</v>
      </c>
      <c r="G11" s="31" t="s">
        <v>61</v>
      </c>
      <c r="H11" s="31" t="s">
        <v>62</v>
      </c>
      <c r="I11" s="31" t="s">
        <v>63</v>
      </c>
      <c r="J11" s="31" t="s">
        <v>64</v>
      </c>
      <c r="K11" s="31" t="s">
        <v>65</v>
      </c>
      <c r="L11" s="31" t="s">
        <v>66</v>
      </c>
      <c r="M11" s="31" t="s">
        <v>67</v>
      </c>
      <c r="N11" s="31" t="s">
        <v>68</v>
      </c>
      <c r="O11" s="31" t="s">
        <v>69</v>
      </c>
      <c r="P11" s="31" t="s">
        <v>70</v>
      </c>
      <c r="Q11" s="31" t="s">
        <v>71</v>
      </c>
      <c r="R11" s="31" t="s">
        <v>83</v>
      </c>
      <c r="S11" s="31" t="s">
        <v>112</v>
      </c>
    </row>
    <row r="12" spans="1:19" ht="16.5" thickBot="1">
      <c r="A12" s="126" t="str">
        <f>B14</f>
        <v>Zadanie 1</v>
      </c>
      <c r="B12" s="127"/>
      <c r="C12" s="128" t="str">
        <f>B13</f>
        <v>Nusinersenum</v>
      </c>
      <c r="D12" s="129"/>
      <c r="E12" s="129"/>
      <c r="F12" s="129"/>
      <c r="G12" s="129"/>
      <c r="H12" s="153"/>
      <c r="I12" s="130"/>
      <c r="J12" s="129"/>
      <c r="K12" s="129"/>
      <c r="L12" s="129"/>
      <c r="M12" s="129"/>
      <c r="N12" s="129"/>
      <c r="O12" s="131"/>
      <c r="P12" s="132"/>
      <c r="Q12" s="132"/>
      <c r="R12" s="132"/>
      <c r="S12" s="132"/>
    </row>
    <row r="13" spans="1:19" ht="26.25" thickBot="1">
      <c r="A13" s="18">
        <v>1</v>
      </c>
      <c r="B13" s="71" t="s">
        <v>113</v>
      </c>
      <c r="C13" s="18" t="s">
        <v>25</v>
      </c>
      <c r="D13" s="18" t="s">
        <v>26</v>
      </c>
      <c r="E13" s="10" t="s">
        <v>27</v>
      </c>
      <c r="F13" s="148">
        <v>44</v>
      </c>
      <c r="G13" s="18" t="s">
        <v>13</v>
      </c>
      <c r="H13" s="11"/>
      <c r="I13" s="18"/>
      <c r="J13" s="15"/>
      <c r="K13" s="12">
        <v>0.08</v>
      </c>
      <c r="L13" s="165">
        <f>J13*(1+K13)</f>
        <v>0</v>
      </c>
      <c r="M13" s="167">
        <f>F13*J13</f>
        <v>0</v>
      </c>
      <c r="N13" s="169">
        <f>F13*L13</f>
        <v>0</v>
      </c>
      <c r="O13" s="90">
        <v>327240</v>
      </c>
      <c r="P13" s="57" t="s">
        <v>52</v>
      </c>
      <c r="Q13" s="148">
        <f>ROUNDDOWN(F13*0.49,0)</f>
        <v>21</v>
      </c>
      <c r="R13" s="13">
        <f>($Q13*$J13)+M13</f>
        <v>0</v>
      </c>
      <c r="S13" s="14">
        <f>($Q13*L13)+N13</f>
        <v>0</v>
      </c>
    </row>
    <row r="14" spans="1:19" ht="13.5" thickBot="1">
      <c r="A14" s="36"/>
      <c r="B14" s="72" t="str">
        <f>"Zadanie "&amp;COUNTIF($C$10:C14,"=Razem")</f>
        <v>Zadanie 1</v>
      </c>
      <c r="C14" s="21" t="s">
        <v>24</v>
      </c>
      <c r="D14" s="37"/>
      <c r="E14" s="37"/>
      <c r="F14" s="37"/>
      <c r="G14" s="37"/>
      <c r="H14" s="77"/>
      <c r="I14" s="105"/>
      <c r="J14" s="37"/>
      <c r="K14" s="37"/>
      <c r="L14" s="37"/>
      <c r="M14" s="114">
        <f>SUM(M13)</f>
        <v>0</v>
      </c>
      <c r="N14" s="115">
        <f>SUM(N13)</f>
        <v>0</v>
      </c>
      <c r="O14" s="95"/>
      <c r="P14" s="84"/>
      <c r="Q14" s="84"/>
      <c r="R14" s="114">
        <f>SUM(R13)</f>
        <v>0</v>
      </c>
      <c r="S14" s="115">
        <f>SUM(S13)</f>
        <v>0</v>
      </c>
    </row>
    <row r="15" spans="1:19" ht="13.5" thickBot="1">
      <c r="A15" s="2"/>
      <c r="B15" s="19"/>
      <c r="C15" s="2"/>
      <c r="D15" s="2"/>
      <c r="E15" s="2"/>
      <c r="F15" s="2"/>
      <c r="G15" s="2"/>
      <c r="H15" s="67"/>
      <c r="I15" s="103"/>
      <c r="J15" s="2"/>
      <c r="K15" s="2"/>
      <c r="L15" s="2"/>
      <c r="M15" s="2"/>
      <c r="N15" s="2"/>
      <c r="O15" s="93"/>
      <c r="P15" s="83"/>
      <c r="Q15" s="83"/>
      <c r="R15" s="83"/>
      <c r="S15" s="83"/>
    </row>
    <row r="16" spans="1:19" ht="16.5" thickBot="1">
      <c r="A16" s="133" t="str">
        <f>B18</f>
        <v>Zadanie 2</v>
      </c>
      <c r="B16" s="134"/>
      <c r="C16" s="135" t="str">
        <f>B17</f>
        <v>Efgartigimod alfa</v>
      </c>
      <c r="D16" s="136"/>
      <c r="E16" s="137" t="s">
        <v>106</v>
      </c>
      <c r="F16" s="136"/>
      <c r="G16" s="136"/>
      <c r="H16" s="154"/>
      <c r="I16" s="138"/>
      <c r="J16" s="136"/>
      <c r="K16" s="136"/>
      <c r="L16" s="136"/>
      <c r="M16" s="139"/>
      <c r="N16" s="139"/>
      <c r="O16" s="140"/>
      <c r="P16" s="139"/>
      <c r="Q16" s="132"/>
      <c r="R16" s="132"/>
      <c r="S16" s="132"/>
    </row>
    <row r="17" spans="1:19" ht="26.25" thickBot="1">
      <c r="A17" s="47">
        <v>1</v>
      </c>
      <c r="B17" s="74" t="s">
        <v>101</v>
      </c>
      <c r="C17" s="51" t="s">
        <v>30</v>
      </c>
      <c r="D17" s="47" t="s">
        <v>35</v>
      </c>
      <c r="E17" s="49" t="s">
        <v>78</v>
      </c>
      <c r="F17" s="148">
        <v>142</v>
      </c>
      <c r="G17" s="18" t="s">
        <v>13</v>
      </c>
      <c r="H17" s="11"/>
      <c r="I17" s="41"/>
      <c r="J17" s="41"/>
      <c r="K17" s="42">
        <v>0.08</v>
      </c>
      <c r="L17" s="165">
        <f>J17*(1+K17)</f>
        <v>0</v>
      </c>
      <c r="M17" s="43">
        <f>F17*J17</f>
        <v>0</v>
      </c>
      <c r="N17" s="165">
        <f>F17*L17</f>
        <v>0</v>
      </c>
      <c r="O17" s="90">
        <v>38340</v>
      </c>
      <c r="P17" s="52" t="s">
        <v>107</v>
      </c>
      <c r="Q17" s="148">
        <f>ROUNDDOWN(F17*0.49,0)</f>
        <v>69</v>
      </c>
      <c r="R17" s="13">
        <f>($Q17*$J17)+M17</f>
        <v>0</v>
      </c>
      <c r="S17" s="14">
        <f>($Q17*L17)+N17</f>
        <v>0</v>
      </c>
    </row>
    <row r="18" spans="1:19" ht="13.5" thickBot="1">
      <c r="A18" s="44"/>
      <c r="B18" s="72" t="str">
        <f>"Zadanie "&amp;COUNTIF($C$10:C18,"=Razem")</f>
        <v>Zadanie 2</v>
      </c>
      <c r="C18" s="45" t="s">
        <v>24</v>
      </c>
      <c r="D18" s="46"/>
      <c r="E18" s="46"/>
      <c r="F18" s="46"/>
      <c r="G18" s="46"/>
      <c r="H18" s="78"/>
      <c r="I18" s="107"/>
      <c r="J18" s="46"/>
      <c r="K18" s="46"/>
      <c r="L18" s="46"/>
      <c r="M18" s="116">
        <f>SUM(M17:M17)</f>
        <v>0</v>
      </c>
      <c r="N18" s="117">
        <f>SUM(N17:N17)</f>
        <v>0</v>
      </c>
      <c r="O18" s="88"/>
      <c r="P18" s="86"/>
      <c r="Q18" s="84"/>
      <c r="R18" s="114">
        <f>SUM(R17)</f>
        <v>0</v>
      </c>
      <c r="S18" s="115">
        <f>SUM(S17)</f>
        <v>0</v>
      </c>
    </row>
    <row r="19" spans="1:19" ht="16.5" thickBot="1">
      <c r="A19" s="133" t="str">
        <f>B21</f>
        <v>Zadanie 3</v>
      </c>
      <c r="B19" s="134"/>
      <c r="C19" s="135" t="str">
        <f>B20</f>
        <v>Cannabidiolum</v>
      </c>
      <c r="D19" s="136"/>
      <c r="E19" s="137" t="s">
        <v>106</v>
      </c>
      <c r="F19" s="136"/>
      <c r="G19" s="136"/>
      <c r="H19" s="154"/>
      <c r="I19" s="138"/>
      <c r="J19" s="136"/>
      <c r="K19" s="136"/>
      <c r="L19" s="136"/>
      <c r="M19" s="139"/>
      <c r="N19" s="139"/>
      <c r="O19" s="140"/>
      <c r="P19" s="139"/>
      <c r="Q19" s="132"/>
      <c r="R19" s="132"/>
      <c r="S19" s="132"/>
    </row>
    <row r="20" spans="1:19" ht="26.25" thickBot="1">
      <c r="A20" s="47">
        <v>1</v>
      </c>
      <c r="B20" s="74" t="s">
        <v>75</v>
      </c>
      <c r="C20" s="51" t="s">
        <v>53</v>
      </c>
      <c r="D20" s="47" t="s">
        <v>54</v>
      </c>
      <c r="E20" s="49" t="s">
        <v>76</v>
      </c>
      <c r="F20" s="148">
        <v>360</v>
      </c>
      <c r="G20" s="18" t="s">
        <v>13</v>
      </c>
      <c r="H20" s="11"/>
      <c r="I20" s="41"/>
      <c r="J20" s="41"/>
      <c r="K20" s="42">
        <v>0.08</v>
      </c>
      <c r="L20" s="165">
        <f>J20*(1+K20)</f>
        <v>0</v>
      </c>
      <c r="M20" s="43">
        <f>F20*J20</f>
        <v>0</v>
      </c>
      <c r="N20" s="165">
        <f>F20*L20</f>
        <v>0</v>
      </c>
      <c r="O20" s="90">
        <v>5208.84</v>
      </c>
      <c r="P20" s="52" t="s">
        <v>77</v>
      </c>
      <c r="Q20" s="148">
        <f>ROUNDDOWN(F20*0.49,0)</f>
        <v>176</v>
      </c>
      <c r="R20" s="13">
        <f>($Q20*$J20)+M20</f>
        <v>0</v>
      </c>
      <c r="S20" s="14">
        <f>($Q20*L20)+N20</f>
        <v>0</v>
      </c>
    </row>
    <row r="21" spans="1:19" ht="13.5" thickBot="1">
      <c r="A21" s="44"/>
      <c r="B21" s="72" t="str">
        <f>"Zadanie "&amp;COUNTIF($C$10:C21,"=Razem")</f>
        <v>Zadanie 3</v>
      </c>
      <c r="C21" s="45" t="s">
        <v>24</v>
      </c>
      <c r="D21" s="46"/>
      <c r="E21" s="46"/>
      <c r="F21" s="46"/>
      <c r="G21" s="46"/>
      <c r="H21" s="78"/>
      <c r="I21" s="107"/>
      <c r="J21" s="46"/>
      <c r="K21" s="46"/>
      <c r="L21" s="46"/>
      <c r="M21" s="116">
        <f>SUM(M20:M20)</f>
        <v>0</v>
      </c>
      <c r="N21" s="117">
        <f>SUM(N20:N20)</f>
        <v>0</v>
      </c>
      <c r="O21" s="88"/>
      <c r="P21" s="86"/>
      <c r="Q21" s="84"/>
      <c r="R21" s="114">
        <f>SUM(R20)</f>
        <v>0</v>
      </c>
      <c r="S21" s="115">
        <f>SUM(S20)</f>
        <v>0</v>
      </c>
    </row>
    <row r="22" spans="1:19" ht="16.5" thickBot="1">
      <c r="A22" s="133" t="str">
        <f>B24</f>
        <v>Zadanie 4</v>
      </c>
      <c r="B22" s="134"/>
      <c r="C22" s="135" t="str">
        <f>B23</f>
        <v xml:space="preserve">Immunoglobulinum humanum 5% </v>
      </c>
      <c r="D22" s="136"/>
      <c r="E22" s="136"/>
      <c r="F22" s="136"/>
      <c r="G22" s="136"/>
      <c r="H22" s="154"/>
      <c r="I22" s="138"/>
      <c r="J22" s="136"/>
      <c r="K22" s="136"/>
      <c r="L22" s="136"/>
      <c r="M22" s="139"/>
      <c r="N22" s="139"/>
      <c r="O22" s="140"/>
      <c r="P22" s="139"/>
      <c r="Q22" s="132"/>
      <c r="R22" s="132"/>
      <c r="S22" s="132"/>
    </row>
    <row r="23" spans="1:19" ht="26.25" thickBot="1">
      <c r="A23" s="47">
        <v>1</v>
      </c>
      <c r="B23" s="74" t="s">
        <v>29</v>
      </c>
      <c r="C23" s="48" t="s">
        <v>30</v>
      </c>
      <c r="D23" s="47" t="s">
        <v>31</v>
      </c>
      <c r="E23" s="49" t="s">
        <v>32</v>
      </c>
      <c r="F23" s="148">
        <v>5000</v>
      </c>
      <c r="G23" s="112" t="s">
        <v>15</v>
      </c>
      <c r="H23" s="40"/>
      <c r="I23" s="109"/>
      <c r="J23" s="41"/>
      <c r="K23" s="42">
        <v>0.08</v>
      </c>
      <c r="L23" s="165">
        <f>J23*(1+K23)</f>
        <v>0</v>
      </c>
      <c r="M23" s="43">
        <f>F23*J23</f>
        <v>0</v>
      </c>
      <c r="N23" s="165">
        <f>F23*L23</f>
        <v>0</v>
      </c>
      <c r="O23" s="90">
        <v>257.58</v>
      </c>
      <c r="P23" s="50" t="s">
        <v>33</v>
      </c>
      <c r="Q23" s="148">
        <f>ROUNDDOWN(F23*0.49,0)</f>
        <v>2450</v>
      </c>
      <c r="R23" s="13">
        <f>($Q23*$J23)+M23</f>
        <v>0</v>
      </c>
      <c r="S23" s="14">
        <f>($Q23*L23)+N23</f>
        <v>0</v>
      </c>
    </row>
    <row r="24" spans="1:19" ht="13.5" thickBot="1">
      <c r="A24" s="44"/>
      <c r="B24" s="72" t="str">
        <f>"Zadanie "&amp;COUNTIF($C$10:C24,"=Razem")</f>
        <v>Zadanie 4</v>
      </c>
      <c r="C24" s="45" t="s">
        <v>24</v>
      </c>
      <c r="D24" s="46"/>
      <c r="E24" s="46"/>
      <c r="F24" s="46"/>
      <c r="G24" s="46"/>
      <c r="H24" s="78"/>
      <c r="I24" s="107"/>
      <c r="J24" s="46"/>
      <c r="K24" s="46"/>
      <c r="L24" s="46"/>
      <c r="M24" s="116">
        <f>SUM(M23)</f>
        <v>0</v>
      </c>
      <c r="N24" s="117">
        <f>SUM(N23)</f>
        <v>0</v>
      </c>
      <c r="O24" s="88"/>
      <c r="P24" s="86"/>
      <c r="Q24" s="84"/>
      <c r="R24" s="114">
        <f>SUM(R23)</f>
        <v>0</v>
      </c>
      <c r="S24" s="115">
        <f>SUM(S23)</f>
        <v>0</v>
      </c>
    </row>
    <row r="25" spans="1:19">
      <c r="A25" s="19"/>
      <c r="B25" s="73"/>
      <c r="C25" s="16"/>
      <c r="D25" s="38"/>
      <c r="E25" s="38"/>
      <c r="F25" s="38"/>
      <c r="G25" s="38"/>
      <c r="H25" s="67"/>
      <c r="I25" s="106"/>
      <c r="J25" s="38"/>
      <c r="K25" s="38"/>
      <c r="L25" s="38"/>
      <c r="M25" s="123"/>
      <c r="N25" s="124"/>
      <c r="O25" s="96"/>
      <c r="P25" s="85"/>
      <c r="Q25" s="85"/>
      <c r="R25" s="123"/>
      <c r="S25" s="124"/>
    </row>
    <row r="26" spans="1:19" ht="18">
      <c r="A26" s="59"/>
      <c r="B26" s="60" t="s">
        <v>51</v>
      </c>
      <c r="C26" s="59"/>
      <c r="D26" s="59"/>
      <c r="E26" s="59"/>
      <c r="F26" s="59"/>
      <c r="G26" s="59"/>
      <c r="H26" s="151"/>
      <c r="I26" s="99"/>
      <c r="J26" s="59"/>
      <c r="K26" s="59"/>
      <c r="L26" s="59"/>
      <c r="M26" s="59"/>
      <c r="N26" s="59"/>
      <c r="O26" s="91"/>
      <c r="P26" s="79"/>
      <c r="Q26" s="79"/>
      <c r="R26" s="79"/>
      <c r="S26" s="79"/>
    </row>
    <row r="27" spans="1:19" ht="18">
      <c r="A27" s="68" t="s">
        <v>49</v>
      </c>
      <c r="B27" s="69" t="s">
        <v>90</v>
      </c>
      <c r="C27" s="69"/>
      <c r="D27" s="69"/>
      <c r="E27" s="69"/>
      <c r="F27" s="69"/>
      <c r="G27" s="69"/>
      <c r="H27" s="155"/>
      <c r="I27" s="111"/>
      <c r="J27" s="69"/>
      <c r="K27" s="69"/>
      <c r="L27" s="69"/>
      <c r="M27" s="69"/>
      <c r="N27" s="69"/>
      <c r="O27" s="98"/>
      <c r="P27" s="70"/>
      <c r="Q27" s="69"/>
      <c r="R27" s="69"/>
      <c r="S27" s="69"/>
    </row>
    <row r="28" spans="1:19" ht="18">
      <c r="A28" s="68" t="s">
        <v>42</v>
      </c>
      <c r="B28" s="69" t="s">
        <v>86</v>
      </c>
      <c r="C28" s="69"/>
      <c r="D28" s="69"/>
      <c r="E28" s="69"/>
      <c r="F28" s="69"/>
      <c r="G28" s="69"/>
      <c r="H28" s="155"/>
      <c r="I28" s="111"/>
      <c r="J28" s="69"/>
      <c r="K28" s="69"/>
      <c r="L28" s="69"/>
      <c r="M28" s="69"/>
      <c r="N28" s="69"/>
      <c r="O28" s="98"/>
      <c r="P28" s="70"/>
      <c r="Q28" s="69"/>
      <c r="R28" s="69"/>
      <c r="S28" s="69"/>
    </row>
    <row r="29" spans="1:19" ht="18">
      <c r="A29" s="68" t="s">
        <v>34</v>
      </c>
      <c r="B29" s="69" t="s">
        <v>94</v>
      </c>
      <c r="C29" s="69"/>
      <c r="D29" s="69"/>
      <c r="E29" s="69"/>
      <c r="F29" s="69"/>
      <c r="G29" s="69"/>
      <c r="H29" s="155"/>
      <c r="I29" s="111"/>
      <c r="J29" s="69"/>
      <c r="K29" s="69"/>
      <c r="L29" s="69"/>
      <c r="M29" s="69"/>
      <c r="N29" s="69"/>
      <c r="O29" s="98"/>
      <c r="P29" s="70"/>
      <c r="Q29" s="69"/>
      <c r="R29" s="69"/>
      <c r="S29" s="69"/>
    </row>
    <row r="30" spans="1:19" ht="18">
      <c r="A30" s="68" t="s">
        <v>73</v>
      </c>
      <c r="B30" s="69" t="s">
        <v>99</v>
      </c>
      <c r="C30" s="69"/>
      <c r="D30" s="69"/>
      <c r="E30" s="69"/>
      <c r="F30" s="69"/>
      <c r="G30" s="69"/>
      <c r="H30" s="155"/>
      <c r="I30" s="111"/>
      <c r="J30" s="69"/>
      <c r="K30" s="69"/>
      <c r="L30" s="69"/>
      <c r="M30" s="69"/>
      <c r="N30" s="69"/>
      <c r="O30" s="98"/>
      <c r="P30" s="70"/>
      <c r="Q30" s="69"/>
      <c r="R30" s="69"/>
      <c r="S30" s="69"/>
    </row>
    <row r="31" spans="1:19" ht="18">
      <c r="A31" s="68" t="s">
        <v>36</v>
      </c>
      <c r="B31" s="69" t="s">
        <v>100</v>
      </c>
      <c r="C31" s="69"/>
      <c r="D31" s="69"/>
      <c r="E31" s="69"/>
      <c r="F31" s="69"/>
      <c r="G31" s="69"/>
      <c r="H31" s="155"/>
      <c r="I31" s="111"/>
      <c r="J31" s="69"/>
      <c r="K31" s="69"/>
      <c r="L31" s="69"/>
      <c r="M31" s="69"/>
      <c r="N31" s="69"/>
      <c r="O31" s="98"/>
      <c r="P31" s="70"/>
      <c r="Q31" s="69"/>
      <c r="R31" s="69"/>
      <c r="S31" s="69"/>
    </row>
    <row r="32" spans="1:19" ht="18">
      <c r="A32" s="68" t="s">
        <v>79</v>
      </c>
      <c r="B32" s="125" t="s">
        <v>88</v>
      </c>
      <c r="C32" s="69"/>
      <c r="D32" s="69"/>
      <c r="E32" s="69"/>
      <c r="F32" s="69"/>
      <c r="G32" s="69"/>
      <c r="H32" s="155"/>
      <c r="I32" s="111"/>
      <c r="J32" s="69"/>
      <c r="K32" s="69"/>
      <c r="L32" s="69"/>
      <c r="M32" s="69"/>
      <c r="N32" s="69"/>
      <c r="O32" s="98"/>
      <c r="P32" s="70"/>
      <c r="Q32" s="69"/>
      <c r="R32" s="69"/>
      <c r="S32" s="69"/>
    </row>
    <row r="33" spans="1:19" ht="18">
      <c r="A33" s="68"/>
      <c r="B33" s="69"/>
      <c r="C33" s="69"/>
      <c r="D33" s="69"/>
      <c r="E33" s="69"/>
      <c r="F33" s="69"/>
      <c r="G33" s="69"/>
      <c r="H33" s="155"/>
      <c r="I33" s="111"/>
      <c r="J33" s="69"/>
      <c r="K33" s="69"/>
      <c r="L33" s="69"/>
      <c r="M33" s="69"/>
      <c r="N33" s="69"/>
      <c r="O33" s="98"/>
      <c r="P33" s="70"/>
      <c r="Q33" s="69"/>
      <c r="R33" s="69"/>
      <c r="S33" s="69"/>
    </row>
    <row r="34" spans="1:19" ht="13.5" thickBot="1">
      <c r="A34" s="2"/>
      <c r="B34" s="19"/>
      <c r="C34" s="2"/>
      <c r="D34" s="2"/>
      <c r="E34" s="2"/>
      <c r="F34" s="2"/>
      <c r="G34" s="2"/>
      <c r="H34" s="67"/>
      <c r="I34" s="103"/>
      <c r="J34" s="2"/>
      <c r="K34" s="2"/>
      <c r="L34" s="2"/>
      <c r="M34" s="1"/>
      <c r="N34" s="1"/>
      <c r="O34" s="89"/>
      <c r="P34" s="83"/>
      <c r="Q34" s="83"/>
      <c r="R34" s="83"/>
      <c r="S34" s="83"/>
    </row>
    <row r="35" spans="1:19" ht="16.5" thickBot="1">
      <c r="A35" s="133" t="str">
        <f>B37</f>
        <v>Zadanie 5</v>
      </c>
      <c r="B35" s="134"/>
      <c r="C35" s="135" t="str">
        <f>B36</f>
        <v>Ibrutinibum</v>
      </c>
      <c r="D35" s="136"/>
      <c r="E35" s="136"/>
      <c r="F35" s="136"/>
      <c r="G35" s="136"/>
      <c r="H35" s="154"/>
      <c r="I35" s="138"/>
      <c r="J35" s="136"/>
      <c r="K35" s="136"/>
      <c r="L35" s="136"/>
      <c r="M35" s="139"/>
      <c r="N35" s="139"/>
      <c r="O35" s="140"/>
      <c r="P35" s="139"/>
      <c r="Q35" s="132"/>
      <c r="R35" s="132"/>
      <c r="S35" s="132"/>
    </row>
    <row r="36" spans="1:19" ht="128.25" thickBot="1">
      <c r="A36" s="47">
        <v>1</v>
      </c>
      <c r="B36" s="74" t="s">
        <v>43</v>
      </c>
      <c r="C36" s="48" t="s">
        <v>44</v>
      </c>
      <c r="D36" s="47" t="s">
        <v>45</v>
      </c>
      <c r="E36" s="49" t="s">
        <v>46</v>
      </c>
      <c r="F36" s="149">
        <v>604800</v>
      </c>
      <c r="G36" s="112" t="s">
        <v>47</v>
      </c>
      <c r="H36" s="39"/>
      <c r="I36" s="108"/>
      <c r="J36" s="41"/>
      <c r="K36" s="42">
        <v>0.08</v>
      </c>
      <c r="L36" s="165">
        <f>J36*(1+K36)</f>
        <v>0</v>
      </c>
      <c r="M36" s="43">
        <f>F36*J36</f>
        <v>0</v>
      </c>
      <c r="N36" s="165">
        <f>F36*L36</f>
        <v>0</v>
      </c>
      <c r="O36" s="90">
        <v>1.9625142857142857</v>
      </c>
      <c r="P36" s="56" t="s">
        <v>48</v>
      </c>
      <c r="Q36" s="148">
        <f>ROUNDDOWN(F36*0.49,0)</f>
        <v>296352</v>
      </c>
      <c r="R36" s="13">
        <f>($Q36*$J36)+M36</f>
        <v>0</v>
      </c>
      <c r="S36" s="14">
        <f>($Q36*L36)+N36</f>
        <v>0</v>
      </c>
    </row>
    <row r="37" spans="1:19" ht="13.5" thickBot="1">
      <c r="A37" s="44"/>
      <c r="B37" s="76" t="str">
        <f>"Zadanie "&amp;COUNTIF($C$2:C37,"=Razem")</f>
        <v>Zadanie 5</v>
      </c>
      <c r="C37" s="45" t="s">
        <v>24</v>
      </c>
      <c r="D37" s="46"/>
      <c r="E37" s="46"/>
      <c r="F37" s="46"/>
      <c r="G37" s="46"/>
      <c r="H37" s="78"/>
      <c r="I37" s="107"/>
      <c r="J37" s="46"/>
      <c r="K37" s="46"/>
      <c r="L37" s="46"/>
      <c r="M37" s="116">
        <f>SUM(M36)</f>
        <v>0</v>
      </c>
      <c r="N37" s="117">
        <f>SUM(N36)</f>
        <v>0</v>
      </c>
      <c r="O37" s="88"/>
      <c r="P37" s="86"/>
      <c r="Q37" s="86"/>
      <c r="R37" s="114">
        <f>SUM(R36)</f>
        <v>0</v>
      </c>
      <c r="S37" s="115">
        <f>SUM(S36)</f>
        <v>0</v>
      </c>
    </row>
    <row r="38" spans="1:19" ht="16.5" thickBot="1">
      <c r="A38" s="133" t="str">
        <f>B43</f>
        <v>Zadanie 6</v>
      </c>
      <c r="B38" s="134"/>
      <c r="C38" s="135" t="str">
        <f>B40</f>
        <v>Ruxolitinibum</v>
      </c>
      <c r="D38" s="136"/>
      <c r="E38" s="136"/>
      <c r="F38" s="136"/>
      <c r="G38" s="136"/>
      <c r="H38" s="154"/>
      <c r="I38" s="138"/>
      <c r="J38" s="136"/>
      <c r="K38" s="136"/>
      <c r="L38" s="136"/>
      <c r="M38" s="139"/>
      <c r="N38" s="139"/>
      <c r="O38" s="140"/>
      <c r="P38" s="139"/>
      <c r="Q38" s="132"/>
      <c r="R38" s="132"/>
      <c r="S38" s="132"/>
    </row>
    <row r="39" spans="1:19">
      <c r="A39" s="47">
        <v>1</v>
      </c>
      <c r="B39" s="74" t="s">
        <v>23</v>
      </c>
      <c r="C39" s="48" t="s">
        <v>39</v>
      </c>
      <c r="D39" s="47" t="s">
        <v>38</v>
      </c>
      <c r="E39" s="49" t="s">
        <v>16</v>
      </c>
      <c r="F39" s="148">
        <v>6</v>
      </c>
      <c r="G39" s="18" t="s">
        <v>13</v>
      </c>
      <c r="H39" s="11"/>
      <c r="I39" s="109"/>
      <c r="J39" s="41"/>
      <c r="K39" s="42">
        <v>0.08</v>
      </c>
      <c r="L39" s="165">
        <f>J39*(1+K39)</f>
        <v>0</v>
      </c>
      <c r="M39" s="43">
        <f>F39*J39</f>
        <v>0</v>
      </c>
      <c r="N39" s="165">
        <f>F39*L39</f>
        <v>0</v>
      </c>
      <c r="O39" s="90">
        <v>9201.33</v>
      </c>
      <c r="P39" s="53" t="s">
        <v>40</v>
      </c>
      <c r="Q39" s="148">
        <f>ROUNDDOWN(F39*0.49,0)</f>
        <v>2</v>
      </c>
      <c r="R39" s="13">
        <f>($Q39*$J39)+M39</f>
        <v>0</v>
      </c>
      <c r="S39" s="14">
        <f>($Q39*L39)+N39</f>
        <v>0</v>
      </c>
    </row>
    <row r="40" spans="1:19">
      <c r="A40" s="47">
        <v>2</v>
      </c>
      <c r="B40" s="74" t="s">
        <v>23</v>
      </c>
      <c r="C40" s="48" t="s">
        <v>39</v>
      </c>
      <c r="D40" s="47" t="s">
        <v>37</v>
      </c>
      <c r="E40" s="49" t="s">
        <v>16</v>
      </c>
      <c r="F40" s="148">
        <v>6</v>
      </c>
      <c r="G40" s="18" t="s">
        <v>13</v>
      </c>
      <c r="H40" s="11"/>
      <c r="I40" s="109"/>
      <c r="J40" s="41"/>
      <c r="K40" s="42">
        <v>0.08</v>
      </c>
      <c r="L40" s="165">
        <f t="shared" ref="L40:L42" si="0">J40*(1+K40)</f>
        <v>0</v>
      </c>
      <c r="M40" s="43">
        <f>F40*J40</f>
        <v>0</v>
      </c>
      <c r="N40" s="165">
        <f>F40*L40</f>
        <v>0</v>
      </c>
      <c r="O40" s="90">
        <v>13802</v>
      </c>
      <c r="P40" s="53" t="s">
        <v>40</v>
      </c>
      <c r="Q40" s="148">
        <f t="shared" ref="Q40:Q42" si="1">ROUNDDOWN(F40*0.49,0)</f>
        <v>2</v>
      </c>
      <c r="R40" s="13">
        <f t="shared" ref="R40:R42" si="2">($Q40*$J40)+M40</f>
        <v>0</v>
      </c>
      <c r="S40" s="14">
        <f t="shared" ref="S40:S42" si="3">($Q40*L40)+N40</f>
        <v>0</v>
      </c>
    </row>
    <row r="41" spans="1:19">
      <c r="A41" s="47">
        <v>3</v>
      </c>
      <c r="B41" s="74" t="s">
        <v>23</v>
      </c>
      <c r="C41" s="48" t="s">
        <v>39</v>
      </c>
      <c r="D41" s="47" t="s">
        <v>28</v>
      </c>
      <c r="E41" s="49" t="s">
        <v>16</v>
      </c>
      <c r="F41" s="148">
        <v>6</v>
      </c>
      <c r="G41" s="18" t="s">
        <v>13</v>
      </c>
      <c r="H41" s="11"/>
      <c r="I41" s="109"/>
      <c r="J41" s="41"/>
      <c r="K41" s="42">
        <v>0.08</v>
      </c>
      <c r="L41" s="165">
        <f t="shared" si="0"/>
        <v>0</v>
      </c>
      <c r="M41" s="43">
        <f>F41*J41</f>
        <v>0</v>
      </c>
      <c r="N41" s="165">
        <f>F41*L41</f>
        <v>0</v>
      </c>
      <c r="O41" s="90">
        <v>13802</v>
      </c>
      <c r="P41" s="54" t="s">
        <v>40</v>
      </c>
      <c r="Q41" s="148">
        <f t="shared" si="1"/>
        <v>2</v>
      </c>
      <c r="R41" s="13">
        <f t="shared" si="2"/>
        <v>0</v>
      </c>
      <c r="S41" s="14">
        <f t="shared" si="3"/>
        <v>0</v>
      </c>
    </row>
    <row r="42" spans="1:19" ht="13.5" thickBot="1">
      <c r="A42" s="47">
        <v>4</v>
      </c>
      <c r="B42" s="74" t="s">
        <v>23</v>
      </c>
      <c r="C42" s="48" t="s">
        <v>39</v>
      </c>
      <c r="D42" s="47" t="s">
        <v>41</v>
      </c>
      <c r="E42" s="49" t="s">
        <v>16</v>
      </c>
      <c r="F42" s="148">
        <v>6</v>
      </c>
      <c r="G42" s="18" t="s">
        <v>13</v>
      </c>
      <c r="H42" s="11"/>
      <c r="I42" s="109"/>
      <c r="J42" s="41"/>
      <c r="K42" s="42">
        <v>0.08</v>
      </c>
      <c r="L42" s="165">
        <f t="shared" si="0"/>
        <v>0</v>
      </c>
      <c r="M42" s="43">
        <f>F42*J42</f>
        <v>0</v>
      </c>
      <c r="N42" s="165">
        <f>F42*L42</f>
        <v>0</v>
      </c>
      <c r="O42" s="90">
        <v>4600.67</v>
      </c>
      <c r="P42" s="55" t="s">
        <v>40</v>
      </c>
      <c r="Q42" s="148">
        <f t="shared" si="1"/>
        <v>2</v>
      </c>
      <c r="R42" s="13">
        <f t="shared" si="2"/>
        <v>0</v>
      </c>
      <c r="S42" s="14">
        <f t="shared" si="3"/>
        <v>0</v>
      </c>
    </row>
    <row r="43" spans="1:19" ht="13.5" thickBot="1">
      <c r="A43" s="44"/>
      <c r="B43" s="76" t="str">
        <f>"Zadanie "&amp;COUNTIF($C$2:C43,"=Razem")</f>
        <v>Zadanie 6</v>
      </c>
      <c r="C43" s="45" t="s">
        <v>24</v>
      </c>
      <c r="D43" s="46"/>
      <c r="E43" s="46"/>
      <c r="F43" s="149"/>
      <c r="G43" s="46"/>
      <c r="H43" s="78"/>
      <c r="I43" s="107"/>
      <c r="J43" s="46"/>
      <c r="K43" s="46"/>
      <c r="L43" s="46"/>
      <c r="M43" s="116">
        <f>SUM(M39:M42)</f>
        <v>0</v>
      </c>
      <c r="N43" s="117">
        <f>SUM(N39:N42)</f>
        <v>0</v>
      </c>
      <c r="O43" s="88"/>
      <c r="P43" s="86"/>
      <c r="Q43" s="30"/>
      <c r="R43" s="114">
        <f>SUM(R39:R42)</f>
        <v>0</v>
      </c>
      <c r="S43" s="115">
        <f>SUM(S39:S42)</f>
        <v>0</v>
      </c>
    </row>
    <row r="44" spans="1:19">
      <c r="A44" s="157"/>
      <c r="B44" s="73"/>
      <c r="C44" s="16"/>
      <c r="D44" s="38"/>
      <c r="E44" s="38"/>
      <c r="F44" s="38"/>
      <c r="G44" s="38"/>
      <c r="H44" s="67"/>
      <c r="I44" s="106"/>
      <c r="J44" s="38"/>
      <c r="K44" s="38"/>
      <c r="L44" s="38"/>
      <c r="M44" s="123"/>
      <c r="N44" s="124"/>
      <c r="O44" s="96"/>
      <c r="P44" s="85"/>
      <c r="Q44" s="158"/>
      <c r="R44" s="159"/>
      <c r="S44" s="160"/>
    </row>
    <row r="45" spans="1:19" s="144" customFormat="1" ht="18">
      <c r="B45" s="58" t="s">
        <v>111</v>
      </c>
      <c r="H45" s="156"/>
      <c r="I45" s="145"/>
      <c r="J45" s="145"/>
      <c r="K45" s="145"/>
      <c r="L45" s="166"/>
      <c r="M45" s="166"/>
      <c r="N45" s="166"/>
      <c r="Q45" s="146"/>
      <c r="R45" s="147"/>
    </row>
    <row r="46" spans="1:19" ht="13.5" thickBot="1">
      <c r="K46" s="110"/>
      <c r="O46"/>
      <c r="P46"/>
      <c r="Q46" s="97"/>
      <c r="R46" s="87"/>
    </row>
    <row r="47" spans="1:19" ht="16.5" thickBot="1">
      <c r="A47" s="161" t="str">
        <f>B51</f>
        <v>Zadanie 7</v>
      </c>
      <c r="B47" s="162"/>
      <c r="C47" s="163" t="str">
        <f>B48</f>
        <v>Peginterferonum alfa-2a - amp.strzyk.</v>
      </c>
      <c r="D47" s="162"/>
      <c r="E47" s="162"/>
      <c r="F47" s="162"/>
      <c r="G47" s="162"/>
      <c r="H47" s="164"/>
      <c r="I47" s="162"/>
      <c r="J47" s="162"/>
      <c r="K47" s="162"/>
      <c r="L47" s="162"/>
      <c r="M47" s="162"/>
      <c r="N47" s="162"/>
      <c r="O47" s="162"/>
      <c r="P47" s="162"/>
      <c r="Q47" s="139"/>
      <c r="R47" s="139"/>
      <c r="S47" s="139"/>
    </row>
    <row r="48" spans="1:19" ht="38.25">
      <c r="A48" s="5">
        <v>1</v>
      </c>
      <c r="B48" s="121" t="s">
        <v>18</v>
      </c>
      <c r="C48" s="4" t="s">
        <v>17</v>
      </c>
      <c r="D48" s="4" t="s">
        <v>19</v>
      </c>
      <c r="E48" s="6" t="s">
        <v>81</v>
      </c>
      <c r="F48" s="150">
        <v>100</v>
      </c>
      <c r="G48" s="17" t="s">
        <v>14</v>
      </c>
      <c r="H48" s="141"/>
      <c r="I48" s="142"/>
      <c r="J48" s="7"/>
      <c r="K48" s="3">
        <v>0.08</v>
      </c>
      <c r="L48" s="165">
        <f>J48*(1+K48)</f>
        <v>0</v>
      </c>
      <c r="M48" s="168">
        <f>J48*F48</f>
        <v>0</v>
      </c>
      <c r="N48" s="168">
        <f>L48*F48</f>
        <v>0</v>
      </c>
      <c r="O48" s="90">
        <v>369.22</v>
      </c>
      <c r="P48" s="52" t="s">
        <v>20</v>
      </c>
      <c r="Q48" s="150">
        <f>ROUNDDOWN(F48*0.49,0)</f>
        <v>49</v>
      </c>
      <c r="R48" s="13">
        <f>($Q48*$J48)+M48</f>
        <v>0</v>
      </c>
      <c r="S48" s="14">
        <f>($Q48*L48)+N48</f>
        <v>0</v>
      </c>
    </row>
    <row r="49" spans="1:19" ht="38.25">
      <c r="A49" s="5">
        <v>2</v>
      </c>
      <c r="B49" s="121" t="s">
        <v>18</v>
      </c>
      <c r="C49" s="4" t="s">
        <v>17</v>
      </c>
      <c r="D49" s="4" t="s">
        <v>21</v>
      </c>
      <c r="E49" s="6" t="s">
        <v>81</v>
      </c>
      <c r="F49" s="150">
        <v>20</v>
      </c>
      <c r="G49" s="17" t="s">
        <v>14</v>
      </c>
      <c r="H49" s="141"/>
      <c r="I49" s="142"/>
      <c r="J49" s="7"/>
      <c r="K49" s="3">
        <v>0.08</v>
      </c>
      <c r="L49" s="165">
        <f t="shared" ref="L49:L50" si="4">J49*(1+K49)</f>
        <v>0</v>
      </c>
      <c r="M49" s="168">
        <f>J49*F49</f>
        <v>0</v>
      </c>
      <c r="N49" s="168">
        <f>L49*F49</f>
        <v>0</v>
      </c>
      <c r="O49" s="90">
        <v>553.83000000000004</v>
      </c>
      <c r="P49" s="52" t="s">
        <v>20</v>
      </c>
      <c r="Q49" s="150">
        <f t="shared" ref="Q49:Q50" si="5">ROUNDDOWN(F49*0.49,0)</f>
        <v>9</v>
      </c>
      <c r="R49" s="13">
        <f t="shared" ref="R49:R50" si="6">($Q49*$J49)+M49</f>
        <v>0</v>
      </c>
      <c r="S49" s="14">
        <f t="shared" ref="S49:S50" si="7">($Q49*L49)+N49</f>
        <v>0</v>
      </c>
    </row>
    <row r="50" spans="1:19" ht="39" thickBot="1">
      <c r="A50" s="5">
        <v>3</v>
      </c>
      <c r="B50" s="121" t="s">
        <v>18</v>
      </c>
      <c r="C50" s="4" t="s">
        <v>17</v>
      </c>
      <c r="D50" s="4" t="s">
        <v>22</v>
      </c>
      <c r="E50" s="6" t="s">
        <v>81</v>
      </c>
      <c r="F50" s="150">
        <v>20</v>
      </c>
      <c r="G50" s="17" t="s">
        <v>14</v>
      </c>
      <c r="H50" s="141"/>
      <c r="I50" s="142"/>
      <c r="J50" s="7"/>
      <c r="K50" s="3">
        <v>0.08</v>
      </c>
      <c r="L50" s="165">
        <f t="shared" si="4"/>
        <v>0</v>
      </c>
      <c r="M50" s="168">
        <f>J50*F50</f>
        <v>0</v>
      </c>
      <c r="N50" s="168">
        <f>L50*F50</f>
        <v>0</v>
      </c>
      <c r="O50" s="90">
        <v>738.44</v>
      </c>
      <c r="P50" s="52" t="s">
        <v>20</v>
      </c>
      <c r="Q50" s="150">
        <f t="shared" si="5"/>
        <v>9</v>
      </c>
      <c r="R50" s="13">
        <f t="shared" si="6"/>
        <v>0</v>
      </c>
      <c r="S50" s="14">
        <f t="shared" si="7"/>
        <v>0</v>
      </c>
    </row>
    <row r="51" spans="1:19" ht="13.5" thickBot="1">
      <c r="A51" s="20"/>
      <c r="B51" s="76" t="str">
        <f>"Zadanie "&amp;COUNTIF($C$2:C51,"=Razem")</f>
        <v>Zadanie 7</v>
      </c>
      <c r="C51" s="120" t="s">
        <v>24</v>
      </c>
      <c r="D51" s="22"/>
      <c r="E51" s="23"/>
      <c r="F51" s="143"/>
      <c r="G51" s="24"/>
      <c r="H51" s="24"/>
      <c r="I51" s="29"/>
      <c r="J51" s="25"/>
      <c r="K51" s="26"/>
      <c r="L51" s="27"/>
      <c r="M51" s="118">
        <f>SUM(M48:M50)</f>
        <v>0</v>
      </c>
      <c r="N51" s="119">
        <f>SUM(N48:N50)</f>
        <v>0</v>
      </c>
      <c r="O51" s="28"/>
      <c r="P51" s="28"/>
      <c r="Q51" s="28"/>
      <c r="R51" s="114">
        <f>SUM(R48:R50)</f>
        <v>0</v>
      </c>
      <c r="S51" s="115">
        <f>SUM(S48:S50)</f>
        <v>0</v>
      </c>
    </row>
    <row r="56" spans="1:19">
      <c r="H56" s="122" t="s">
        <v>85</v>
      </c>
    </row>
    <row r="64" spans="1:19">
      <c r="O64" s="97" t="s">
        <v>114</v>
      </c>
    </row>
  </sheetData>
  <autoFilter ref="O1:O56" xr:uid="{00000000-0001-0000-0200-000000000000}"/>
  <phoneticPr fontId="29" type="noConversion"/>
  <conditionalFormatting sqref="H48:H50 O51:Q51">
    <cfRule type="duplicateValues" dxfId="5" priority="106"/>
  </conditionalFormatting>
  <conditionalFormatting sqref="I22:I24">
    <cfRule type="duplicateValues" dxfId="4" priority="6"/>
  </conditionalFormatting>
  <conditionalFormatting sqref="I38:I44">
    <cfRule type="duplicateValues" dxfId="3" priority="2"/>
  </conditionalFormatting>
  <conditionalFormatting sqref="I47:I51">
    <cfRule type="duplicateValues" dxfId="2" priority="4"/>
  </conditionalFormatting>
  <conditionalFormatting sqref="I45:K45">
    <cfRule type="duplicateValues" dxfId="1" priority="5"/>
  </conditionalFormatting>
  <conditionalFormatting sqref="K46 I12 I1:I10 I14:I21 I25:I37 I52:I1048576">
    <cfRule type="duplicateValues" dxfId="0" priority="107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0" firstPageNumber="0" fitToHeight="0" orientation="landscape" blackAndWhite="1" r:id="rId1"/>
  <headerFooter alignWithMargins="0">
    <oddHeader xml:space="preserve">&amp;L&amp;"Arial Narrow,Normalny"&amp;12Sprawa nr 97/2024&amp;C&amp;"Arial Narrow,Pogrubiony"&amp;16FORMULARZ CENOWY&amp;R&amp;"Arial Narrow,Normalny"&amp;14Załącznik nr 5 do SWZ
</oddHeader>
  </headerFooter>
  <rowBreaks count="1" manualBreakCount="1">
    <brk id="4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SZPL i SZPCH</vt:lpstr>
      <vt:lpstr>'SZPL i SZPCH'!Obszar_wydruku</vt:lpstr>
      <vt:lpstr>'SZPL i SZPCH'!Tytuły_wydruku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2024-08-02T09:41:26Z</cp:lastPrinted>
  <dcterms:created xsi:type="dcterms:W3CDTF">2020-08-21T12:40:28Z</dcterms:created>
  <dcterms:modified xsi:type="dcterms:W3CDTF">2024-08-21T09:19:20Z</dcterms:modified>
</cp:coreProperties>
</file>