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5\25. przeglądy stanowisk do znieczulania Filia nr 1, 2\"/>
    </mc:Choice>
  </mc:AlternateContent>
  <xr:revisionPtr revIDLastSave="0" documentId="13_ncr:1_{9573566F-A2E3-4138-AA3E-40F9EBB4771E}" xr6:coauthVersionLast="47" xr6:coauthVersionMax="47" xr10:uidLastSave="{00000000-0000-0000-0000-000000000000}"/>
  <bookViews>
    <workbookView xWindow="-120" yWindow="-120" windowWidth="29040" windowHeight="15840" xr2:uid="{7262CDBB-4516-47E5-9AD4-FC67D520B4D8}"/>
  </bookViews>
  <sheets>
    <sheet name="zadanie 1" sheetId="1" r:id="rId1"/>
    <sheet name="zadanie 2" sheetId="2" r:id="rId2"/>
    <sheet name="zadanie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3" l="1"/>
  <c r="G5" i="3"/>
  <c r="F5" i="3"/>
  <c r="E5" i="3"/>
  <c r="D5" i="3"/>
  <c r="C5" i="3"/>
  <c r="B5" i="3"/>
  <c r="H11" i="2"/>
  <c r="G11" i="2"/>
  <c r="E11" i="2"/>
  <c r="D11" i="2"/>
  <c r="C11" i="2"/>
  <c r="B11" i="2"/>
  <c r="H10" i="2"/>
  <c r="G10" i="2"/>
  <c r="E10" i="2"/>
  <c r="D10" i="2"/>
  <c r="C10" i="2"/>
  <c r="B10" i="2"/>
  <c r="H9" i="2"/>
  <c r="G9" i="2"/>
  <c r="E9" i="2"/>
  <c r="D9" i="2"/>
  <c r="C9" i="2"/>
  <c r="B9" i="2"/>
  <c r="H8" i="2"/>
  <c r="G8" i="2"/>
  <c r="E8" i="2"/>
  <c r="D8" i="2"/>
  <c r="C8" i="2"/>
  <c r="B8" i="2"/>
  <c r="H7" i="2"/>
  <c r="G7" i="2"/>
  <c r="E7" i="2"/>
  <c r="D7" i="2"/>
  <c r="C7" i="2"/>
  <c r="B7" i="2"/>
  <c r="H6" i="2"/>
  <c r="G6" i="2"/>
  <c r="E6" i="2"/>
  <c r="D6" i="2"/>
  <c r="C6" i="2"/>
  <c r="B6" i="2"/>
  <c r="H5" i="2"/>
  <c r="G5" i="2"/>
  <c r="F5" i="2"/>
  <c r="E5" i="2"/>
  <c r="D5" i="2"/>
  <c r="C5" i="2"/>
  <c r="B5" i="2"/>
  <c r="D8" i="1"/>
  <c r="G16" i="1"/>
  <c r="E16" i="1"/>
  <c r="D16" i="1"/>
  <c r="C16" i="1"/>
  <c r="H15" i="1"/>
  <c r="G15" i="1"/>
  <c r="E15" i="1"/>
  <c r="D15" i="1"/>
  <c r="C15" i="1"/>
  <c r="H14" i="1"/>
  <c r="G14" i="1"/>
  <c r="E14" i="1"/>
  <c r="D14" i="1"/>
  <c r="C14" i="1"/>
  <c r="H13" i="1"/>
  <c r="G13" i="1"/>
  <c r="E13" i="1"/>
  <c r="D13" i="1"/>
  <c r="C13" i="1"/>
  <c r="H12" i="1"/>
  <c r="G12" i="1"/>
  <c r="E12" i="1"/>
  <c r="D12" i="1"/>
  <c r="C12" i="1"/>
  <c r="H11" i="1"/>
  <c r="G11" i="1"/>
  <c r="E11" i="1"/>
  <c r="D11" i="1"/>
  <c r="C11" i="1"/>
  <c r="H10" i="1"/>
  <c r="G10" i="1"/>
  <c r="E10" i="1"/>
  <c r="D10" i="1"/>
  <c r="C10" i="1"/>
  <c r="H9" i="1"/>
  <c r="G9" i="1"/>
  <c r="E9" i="1"/>
  <c r="D9" i="1"/>
  <c r="C9" i="1"/>
  <c r="H8" i="1"/>
  <c r="G8" i="1"/>
  <c r="E8" i="1"/>
  <c r="C8" i="1"/>
  <c r="H7" i="1"/>
  <c r="G7" i="1"/>
  <c r="E7" i="1"/>
  <c r="D7" i="1"/>
  <c r="C7" i="1"/>
  <c r="H6" i="1"/>
  <c r="G6" i="1"/>
  <c r="E6" i="1"/>
  <c r="D6" i="1"/>
  <c r="C6" i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<sst xmlns="http://schemas.openxmlformats.org/spreadsheetml/2006/main" count="58" uniqueCount="29">
  <si>
    <t>1.</t>
  </si>
  <si>
    <t>Stanowisko do znieczulania z monitorem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</si>
  <si>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</si>
  <si>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</si>
  <si>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</si>
  <si>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</si>
  <si>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</si>
  <si>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</si>
  <si>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</si>
  <si>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</si>
  <si>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</si>
  <si>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</si>
  <si>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AiIT</t>
  </si>
  <si>
    <t>Stanowisko do znieczulania</t>
  </si>
  <si>
    <t>Wato EX-65</t>
  </si>
  <si>
    <t>KT-65000059</t>
  </si>
  <si>
    <t>Mindray</t>
  </si>
  <si>
    <t>12 miesięcy</t>
  </si>
  <si>
    <t>Pracownia Elektroterapii i Elektrostymulacji Serca, Filia nr 2, Kowanówko</t>
  </si>
  <si>
    <t>umowa od 27.08.2025r.</t>
  </si>
  <si>
    <t>Wartość netto</t>
  </si>
  <si>
    <t>Stawka Vat          w %</t>
  </si>
  <si>
    <t>Wartość brutto</t>
  </si>
  <si>
    <r>
      <t xml:space="preserve">Załącznik nr 2 do SWZ / załącznik </t>
    </r>
    <r>
      <rPr>
        <u/>
        <sz val="12"/>
        <color rgb="FF000000"/>
        <rFont val="Calibri"/>
        <family val="2"/>
        <charset val="238"/>
      </rPr>
      <t>nr 2 do umowy</t>
    </r>
  </si>
  <si>
    <t>Formularz asortymentowo - cenowy / Wykaz urządzeń do serwisowania</t>
  </si>
  <si>
    <t>Brak wypełnienia kolumn wskazanych dla Wykonawcy (tu: kolumny puste) spowoduje odrzucenie oferty na podstawie art. 226 ust. 1 pkt. 5 ustawy Pzp</t>
  </si>
  <si>
    <t xml:space="preserve">Zadanie 1 - Przeglądy i naprawy stanowisk do znieczulania firmy GE. Filia nr 1 </t>
  </si>
  <si>
    <t>Zadanie 2 - Przeglądy i naprawy stanowisk do znieczulania firmy Draeger. Filia nr 1</t>
  </si>
  <si>
    <t>Zadanie 3 Przeglądy i naprawy stanowisk do znieczulania firmy Mindray.  Filia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</si>
</sst>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indexed="8"/>
      <name val="Aptos Narrow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u/>
      <sz val="12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/>
  </cellStyleXfs>
  <cellXfs count="32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4" fillId="0" borderId="1" xfId="1" applyFon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 wrapText="1"/>
    </xf>
    <xf numFmtId="164" fontId="5" fillId="0" borderId="0" xfId="1" applyFont="1" applyAlignment="1">
      <alignment horizontal="right"/>
    </xf>
    <xf numFmtId="164" fontId="5" fillId="0" borderId="0" xfId="1" applyFont="1"/>
    <xf numFmtId="0" fontId="6" fillId="0" borderId="0" xfId="0" applyFont="1" applyAlignment="1">
      <alignment vertical="center"/>
    </xf>
    <xf numFmtId="0" fontId="0" fillId="0" borderId="2" xfId="0" applyBorder="1"/>
    <xf numFmtId="164" fontId="4" fillId="0" borderId="2" xfId="1" applyFont="1" applyBorder="1" applyAlignment="1">
      <alignment horizontal="center" vertical="center"/>
    </xf>
    <xf numFmtId="164" fontId="4" fillId="0" borderId="2" xfId="1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0" fillId="0" borderId="4" xfId="0" applyBorder="1" applyAlignment="1">
      <alignment wrapText="1"/>
    </xf>
    <xf numFmtId="0" fontId="1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2">
    <cellStyle name="Excel Built-in Normal" xfId="1" xr:uid="{CA9F78FF-B358-43D3-8968-18586CD05E71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2824C-6DC6-456C-94EB-BD731C659610}">
  <sheetPr>
    <pageSetUpPr fitToPage="1"/>
  </sheetPr>
  <dimension ref="A1:K21"/>
  <sheetViews>
    <sheetView tabSelected="1" workbookViewId="0">
      <selection activeCell="B6" sqref="B6"/>
    </sheetView>
  </sheetViews>
  <sheetFormatPr defaultRowHeight="15" x14ac:dyDescent="0.25"/>
  <cols>
    <col min="1" max="1" width="4.42578125" customWidth="1"/>
    <col min="2" max="2" width="21.7109375" customWidth="1"/>
    <col min="3" max="3" width="14.5703125" customWidth="1"/>
    <col min="4" max="4" width="21" customWidth="1"/>
    <col min="5" max="5" width="19.28515625" customWidth="1"/>
    <col min="6" max="6" width="17.28515625" customWidth="1"/>
    <col min="7" max="7" width="14.28515625" customWidth="1"/>
    <col min="8" max="8" width="25.140625" customWidth="1"/>
    <col min="9" max="9" width="13.28515625" bestFit="1" customWidth="1"/>
    <col min="11" max="11" width="14.140625" bestFit="1" customWidth="1"/>
  </cols>
  <sheetData>
    <row r="1" spans="1:11" ht="15.75" x14ac:dyDescent="0.25">
      <c r="K1" s="13" t="s">
        <v>23</v>
      </c>
    </row>
    <row r="2" spans="1:11" ht="15.75" x14ac:dyDescent="0.25">
      <c r="D2" s="14" t="s">
        <v>24</v>
      </c>
    </row>
    <row r="4" spans="1:11" x14ac:dyDescent="0.25">
      <c r="A4" s="28" t="s">
        <v>26</v>
      </c>
      <c r="B4" s="29"/>
      <c r="C4" s="29"/>
      <c r="D4" s="29"/>
      <c r="E4" s="29"/>
      <c r="F4" s="29"/>
      <c r="G4" s="29"/>
      <c r="H4" s="29"/>
      <c r="I4" s="21"/>
      <c r="J4" s="21"/>
      <c r="K4" s="22"/>
    </row>
    <row r="5" spans="1:11" s="8" customFormat="1" ht="45" x14ac:dyDescent="0.25">
      <c r="A5" s="7"/>
      <c r="B5" s="7" t="str">
        <f>"Nazwa urządzenia"</f>
        <v>Nazwa urządzenia</v>
      </c>
      <c r="C5" s="7" t="str">
        <f>"Typ"</f>
        <v>Typ</v>
      </c>
      <c r="D5" s="7" t="str">
        <f>"Nr Seryjny"</f>
        <v>Nr Seryjny</v>
      </c>
      <c r="E5" s="7" t="str">
        <f>"Producent"</f>
        <v>Producent</v>
      </c>
      <c r="F5" s="7" t="str">
        <f>"Data nastepnego przeglądu"</f>
        <v>Data nastepnego przeglądu</v>
      </c>
      <c r="G5" s="7" t="str">
        <f>"Częst. przeglądu"</f>
        <v>Częst. przeglądu</v>
      </c>
      <c r="H5" s="7" t="str">
        <f>"Jednostka Organizacyjna"</f>
        <v>Jednostka Organizacyjna</v>
      </c>
      <c r="I5" s="11" t="s">
        <v>20</v>
      </c>
      <c r="J5" s="12" t="s">
        <v>21</v>
      </c>
      <c r="K5" s="11" t="s">
        <v>22</v>
      </c>
    </row>
    <row r="6" spans="1:11" ht="45" x14ac:dyDescent="0.25">
      <c r="A6" s="2" t="s">
        <v>0</v>
      </c>
      <c r="B6" s="1" t="s">
        <v>1</v>
      </c>
      <c r="C6" s="9" t="str">
        <f>"Aespire S/5"</f>
        <v>Aespire S/5</v>
      </c>
      <c r="D6" s="9" t="str">
        <f>"ANCK00502  M1019PN5360155"</f>
        <v>ANCK00502  M1019PN5360155</v>
      </c>
      <c r="E6" s="9" t="str">
        <f t="shared" ref="E6:E11" si="0">"Datex Ohmeda"</f>
        <v>Datex Ohmeda</v>
      </c>
      <c r="F6" s="10">
        <v>45926</v>
      </c>
      <c r="G6" s="9" t="str">
        <f t="shared" ref="G6:G16" si="1">"12 mies."</f>
        <v>12 mies.</v>
      </c>
      <c r="H6" s="9" t="str">
        <f t="shared" ref="H6:H15" si="2">"Blok Operacyjny"</f>
        <v>Blok Operacyjny</v>
      </c>
      <c r="I6" s="3"/>
      <c r="J6" s="3"/>
      <c r="K6" s="3"/>
    </row>
    <row r="7" spans="1:11" ht="45" x14ac:dyDescent="0.25">
      <c r="A7" s="2" t="s">
        <v>2</v>
      </c>
      <c r="B7" s="1" t="s">
        <v>1</v>
      </c>
      <c r="C7" s="9" t="str">
        <f>"Aespire S/5"</f>
        <v>Aespire S/5</v>
      </c>
      <c r="D7" s="9" t="str">
        <f>"AMXG00105      SEW11477068HA"</f>
        <v>AMXG00105      SEW11477068HA</v>
      </c>
      <c r="E7" s="9" t="str">
        <f t="shared" si="0"/>
        <v>Datex Ohmeda</v>
      </c>
      <c r="F7" s="10">
        <v>45926</v>
      </c>
      <c r="G7" s="9" t="str">
        <f t="shared" si="1"/>
        <v>12 mies.</v>
      </c>
      <c r="H7" s="9" t="str">
        <f t="shared" si="2"/>
        <v>Blok Operacyjny</v>
      </c>
      <c r="I7" s="3"/>
      <c r="J7" s="3"/>
      <c r="K7" s="3"/>
    </row>
    <row r="8" spans="1:11" ht="45" x14ac:dyDescent="0.25">
      <c r="A8" s="2" t="s">
        <v>3</v>
      </c>
      <c r="B8" s="1" t="s">
        <v>1</v>
      </c>
      <c r="C8" s="9" t="str">
        <f>"Aespire View"</f>
        <v>Aespire View</v>
      </c>
      <c r="D8" s="9" t="str">
        <f>"APHP00633  SN353045"</f>
        <v>APHP00633  SN353045</v>
      </c>
      <c r="E8" s="9" t="str">
        <f t="shared" si="0"/>
        <v>Datex Ohmeda</v>
      </c>
      <c r="F8" s="10">
        <v>45827</v>
      </c>
      <c r="G8" s="9" t="str">
        <f t="shared" si="1"/>
        <v>12 mies.</v>
      </c>
      <c r="H8" s="9" t="str">
        <f t="shared" si="2"/>
        <v>Blok Operacyjny</v>
      </c>
      <c r="I8" s="3"/>
      <c r="J8" s="3"/>
      <c r="K8" s="3"/>
    </row>
    <row r="9" spans="1:11" ht="45" x14ac:dyDescent="0.25">
      <c r="A9" s="2" t="s">
        <v>4</v>
      </c>
      <c r="B9" s="1" t="s">
        <v>1</v>
      </c>
      <c r="C9" s="9" t="str">
        <f>"Aespire View"</f>
        <v>Aespire View</v>
      </c>
      <c r="D9" s="9" t="str">
        <f>"APHP00632  SN353039"</f>
        <v>APHP00632  SN353039</v>
      </c>
      <c r="E9" s="9" t="str">
        <f t="shared" si="0"/>
        <v>Datex Ohmeda</v>
      </c>
      <c r="F9" s="10">
        <v>45827</v>
      </c>
      <c r="G9" s="9" t="str">
        <f t="shared" si="1"/>
        <v>12 mies.</v>
      </c>
      <c r="H9" s="9" t="str">
        <f t="shared" si="2"/>
        <v>Blok Operacyjny</v>
      </c>
      <c r="I9" s="3"/>
      <c r="J9" s="3"/>
      <c r="K9" s="3"/>
    </row>
    <row r="10" spans="1:11" ht="45" x14ac:dyDescent="0.25">
      <c r="A10" s="2" t="s">
        <v>5</v>
      </c>
      <c r="B10" s="1" t="s">
        <v>1</v>
      </c>
      <c r="C10" s="9" t="str">
        <f>"Aisys"</f>
        <v>Aisys</v>
      </c>
      <c r="D10" s="9" t="str">
        <f>"ANAP01277 DTK39132536"</f>
        <v>ANAP01277 DTK39132536</v>
      </c>
      <c r="E10" s="9" t="str">
        <f t="shared" si="0"/>
        <v>Datex Ohmeda</v>
      </c>
      <c r="F10" s="10">
        <v>45834</v>
      </c>
      <c r="G10" s="9" t="str">
        <f t="shared" si="1"/>
        <v>12 mies.</v>
      </c>
      <c r="H10" s="9" t="str">
        <f t="shared" si="2"/>
        <v>Blok Operacyjny</v>
      </c>
      <c r="I10" s="3"/>
      <c r="J10" s="3"/>
      <c r="K10" s="3"/>
    </row>
    <row r="11" spans="1:11" ht="45" x14ac:dyDescent="0.25">
      <c r="A11" s="2" t="s">
        <v>6</v>
      </c>
      <c r="B11" s="1" t="s">
        <v>1</v>
      </c>
      <c r="C11" s="9" t="str">
        <f>"Aisys"</f>
        <v>Aisys</v>
      </c>
      <c r="D11" s="9" t="str">
        <f>"ANAP01276  DTK39132534"</f>
        <v>ANAP01276  DTK39132534</v>
      </c>
      <c r="E11" s="9" t="str">
        <f t="shared" si="0"/>
        <v>Datex Ohmeda</v>
      </c>
      <c r="F11" s="10">
        <v>45834</v>
      </c>
      <c r="G11" s="9" t="str">
        <f t="shared" si="1"/>
        <v>12 mies.</v>
      </c>
      <c r="H11" s="9" t="str">
        <f t="shared" si="2"/>
        <v>Blok Operacyjny</v>
      </c>
      <c r="I11" s="3"/>
      <c r="J11" s="3"/>
      <c r="K11" s="3"/>
    </row>
    <row r="12" spans="1:11" ht="45" x14ac:dyDescent="0.25">
      <c r="A12" s="2" t="s">
        <v>7</v>
      </c>
      <c r="B12" s="1" t="s">
        <v>1</v>
      </c>
      <c r="C12" s="9" t="str">
        <f>"Carestation 620"</f>
        <v>Carestation 620</v>
      </c>
      <c r="D12" s="9" t="str">
        <f>"SM616360017WSNE16370780HA"</f>
        <v>SM616360017WSNE16370780HA</v>
      </c>
      <c r="E12" s="9" t="str">
        <f t="shared" ref="E12:E16" si="3">"GE HEALTHCARE"</f>
        <v>GE HEALTHCARE</v>
      </c>
      <c r="F12" s="10">
        <v>45826</v>
      </c>
      <c r="G12" s="9" t="str">
        <f t="shared" si="1"/>
        <v>12 mies.</v>
      </c>
      <c r="H12" s="9" t="str">
        <f t="shared" si="2"/>
        <v>Blok Operacyjny</v>
      </c>
      <c r="I12" s="3"/>
      <c r="J12" s="3"/>
      <c r="K12" s="3"/>
    </row>
    <row r="13" spans="1:11" ht="45" x14ac:dyDescent="0.25">
      <c r="A13" s="2" t="s">
        <v>8</v>
      </c>
      <c r="B13" s="1" t="s">
        <v>1</v>
      </c>
      <c r="C13" s="9" t="str">
        <f>"Carestation 620"</f>
        <v>Carestation 620</v>
      </c>
      <c r="D13" s="9" t="str">
        <f>"SM616360018W SNE16370364HA"</f>
        <v>SM616360018W SNE16370364HA</v>
      </c>
      <c r="E13" s="9" t="str">
        <f t="shared" si="3"/>
        <v>GE HEALTHCARE</v>
      </c>
      <c r="F13" s="10">
        <v>45826</v>
      </c>
      <c r="G13" s="9" t="str">
        <f t="shared" si="1"/>
        <v>12 mies.</v>
      </c>
      <c r="H13" s="9" t="str">
        <f t="shared" si="2"/>
        <v>Blok Operacyjny</v>
      </c>
      <c r="I13" s="3"/>
      <c r="J13" s="3"/>
      <c r="K13" s="3"/>
    </row>
    <row r="14" spans="1:11" ht="45" x14ac:dyDescent="0.25">
      <c r="A14" s="2" t="s">
        <v>9</v>
      </c>
      <c r="B14" s="1" t="s">
        <v>1</v>
      </c>
      <c r="C14" s="9" t="str">
        <f>"Carestation 650"</f>
        <v>Carestation 650</v>
      </c>
      <c r="D14" s="9" t="str">
        <f>"SM718090066WSQC18100014HA"</f>
        <v>SM718090066WSQC18100014HA</v>
      </c>
      <c r="E14" s="9" t="str">
        <f t="shared" si="3"/>
        <v>GE HEALTHCARE</v>
      </c>
      <c r="F14" s="10">
        <v>45825</v>
      </c>
      <c r="G14" s="9" t="str">
        <f t="shared" si="1"/>
        <v>12 mies.</v>
      </c>
      <c r="H14" s="9" t="str">
        <f t="shared" si="2"/>
        <v>Blok Operacyjny</v>
      </c>
      <c r="I14" s="3"/>
      <c r="J14" s="3"/>
      <c r="K14" s="3"/>
    </row>
    <row r="15" spans="1:11" ht="45" x14ac:dyDescent="0.25">
      <c r="A15" s="2" t="s">
        <v>10</v>
      </c>
      <c r="B15" s="1" t="s">
        <v>1</v>
      </c>
      <c r="C15" s="9" t="str">
        <f t="shared" ref="C15:C16" si="4">"Carestation 650"</f>
        <v>Carestation 650</v>
      </c>
      <c r="D15" s="9" t="str">
        <f>"SM720280096WSNS20310371HA"</f>
        <v>SM720280096WSNS20310371HA</v>
      </c>
      <c r="E15" s="9" t="str">
        <f t="shared" si="3"/>
        <v>GE HEALTHCARE</v>
      </c>
      <c r="F15" s="10">
        <v>46011</v>
      </c>
      <c r="G15" s="9" t="str">
        <f t="shared" si="1"/>
        <v>12 mies.</v>
      </c>
      <c r="H15" s="9" t="str">
        <f t="shared" si="2"/>
        <v>Blok Operacyjny</v>
      </c>
      <c r="I15" s="3"/>
      <c r="J15" s="3"/>
      <c r="K15" s="3"/>
    </row>
    <row r="16" spans="1:11" ht="45" x14ac:dyDescent="0.25">
      <c r="A16" s="2" t="s">
        <v>11</v>
      </c>
      <c r="B16" s="1" t="s">
        <v>1</v>
      </c>
      <c r="C16" s="9" t="str">
        <f t="shared" si="4"/>
        <v>Carestation 650</v>
      </c>
      <c r="D16" s="9" t="str">
        <f>"SM722420031WA  STF22460011HA"</f>
        <v>SM722420031WA  STF22460011HA</v>
      </c>
      <c r="E16" s="9" t="str">
        <f t="shared" si="3"/>
        <v>GE HEALTHCARE</v>
      </c>
      <c r="F16" s="10">
        <v>46003</v>
      </c>
      <c r="G16" s="9" t="str">
        <f t="shared" si="1"/>
        <v>12 mies.</v>
      </c>
      <c r="H16" s="9" t="s">
        <v>12</v>
      </c>
      <c r="I16" s="3"/>
      <c r="J16" s="3"/>
      <c r="K16" s="3"/>
    </row>
    <row r="19" spans="2:4" ht="15.75" x14ac:dyDescent="0.25">
      <c r="B19" s="15" t="s">
        <v>25</v>
      </c>
    </row>
    <row r="20" spans="2:4" x14ac:dyDescent="0.25">
      <c r="B20" s="4"/>
      <c r="C20" s="4"/>
      <c r="D20" s="4"/>
    </row>
    <row r="21" spans="2:4" x14ac:dyDescent="0.25">
      <c r="B21" s="5"/>
      <c r="C21" s="5"/>
      <c r="D21" s="6"/>
    </row>
  </sheetData>
  <mergeCells count="1">
    <mergeCell ref="A4:H4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B326-8F0A-47C3-AAED-2B0989922640}">
  <sheetPr>
    <pageSetUpPr fitToPage="1"/>
  </sheetPr>
  <dimension ref="A1:K16"/>
  <sheetViews>
    <sheetView workbookViewId="0">
      <selection activeCell="L6" sqref="L6"/>
    </sheetView>
  </sheetViews>
  <sheetFormatPr defaultRowHeight="15" x14ac:dyDescent="0.25"/>
  <cols>
    <col min="1" max="1" width="3.7109375" customWidth="1"/>
    <col min="2" max="2" width="13.5703125" customWidth="1"/>
    <col min="3" max="3" width="15.140625" customWidth="1"/>
    <col min="4" max="4" width="15.42578125" customWidth="1"/>
    <col min="5" max="5" width="15.28515625" customWidth="1"/>
    <col min="6" max="6" width="16.5703125" customWidth="1"/>
    <col min="7" max="7" width="18.28515625" customWidth="1"/>
    <col min="8" max="8" width="34.28515625" customWidth="1"/>
    <col min="9" max="9" width="14.5703125" customWidth="1"/>
    <col min="11" max="11" width="14.7109375" customWidth="1"/>
  </cols>
  <sheetData>
    <row r="1" spans="1:11" ht="15.75" x14ac:dyDescent="0.25">
      <c r="K1" s="13" t="s">
        <v>23</v>
      </c>
    </row>
    <row r="2" spans="1:11" ht="15.75" x14ac:dyDescent="0.25">
      <c r="D2" s="14" t="s">
        <v>24</v>
      </c>
    </row>
    <row r="4" spans="1:11" x14ac:dyDescent="0.25">
      <c r="A4" s="30" t="s">
        <v>27</v>
      </c>
      <c r="B4" s="31"/>
      <c r="C4" s="31"/>
      <c r="D4" s="31"/>
      <c r="E4" s="31"/>
      <c r="F4" s="31"/>
      <c r="G4" s="31"/>
      <c r="H4" s="31"/>
      <c r="I4" s="19"/>
      <c r="J4" s="19"/>
      <c r="K4" s="20"/>
    </row>
    <row r="5" spans="1:11" ht="47.25" x14ac:dyDescent="0.25">
      <c r="A5" s="16"/>
      <c r="B5" s="24" t="str">
        <f>"Nazwa urządzenia"</f>
        <v>Nazwa urządzenia</v>
      </c>
      <c r="C5" s="24" t="str">
        <f>"Typ"</f>
        <v>Typ</v>
      </c>
      <c r="D5" s="24" t="str">
        <f>"Nr Seryjny"</f>
        <v>Nr Seryjny</v>
      </c>
      <c r="E5" s="24" t="str">
        <f>"Producent"</f>
        <v>Producent</v>
      </c>
      <c r="F5" s="24" t="str">
        <f>"Data nastepnego przeglądu"</f>
        <v>Data nastepnego przeglądu</v>
      </c>
      <c r="G5" s="24" t="str">
        <f>"Częst. przeglądu"</f>
        <v>Częst. przeglądu</v>
      </c>
      <c r="H5" s="24" t="str">
        <f>"Jednostka Organizacyjna"</f>
        <v>Jednostka Organizacyjna</v>
      </c>
      <c r="I5" s="17" t="s">
        <v>20</v>
      </c>
      <c r="J5" s="18" t="s">
        <v>21</v>
      </c>
      <c r="K5" s="17" t="s">
        <v>22</v>
      </c>
    </row>
    <row r="6" spans="1:11" ht="45" x14ac:dyDescent="0.25">
      <c r="A6" s="23" t="s">
        <v>0</v>
      </c>
      <c r="B6" s="9" t="str">
        <f>"Stanowisko do znieczulania"</f>
        <v>Stanowisko do znieczulania</v>
      </c>
      <c r="C6" s="9" t="str">
        <f>"Fabius GS premium"</f>
        <v>Fabius GS premium</v>
      </c>
      <c r="D6" s="9" t="str">
        <f>"ASKJ-0196"</f>
        <v>ASKJ-0196</v>
      </c>
      <c r="E6" s="9" t="str">
        <f t="shared" ref="E6:E11" si="0">"DRAEGER Polska sp. z o.o."</f>
        <v>DRAEGER Polska sp. z o.o.</v>
      </c>
      <c r="F6" s="10">
        <v>45944</v>
      </c>
      <c r="G6" s="9" t="str">
        <f>"12 mies."</f>
        <v>12 mies.</v>
      </c>
      <c r="H6" s="9" t="str">
        <f>"Szpitalny Oddział Ratunkowy"</f>
        <v>Szpitalny Oddział Ratunkowy</v>
      </c>
      <c r="I6" s="23"/>
      <c r="J6" s="23"/>
      <c r="K6" s="23"/>
    </row>
    <row r="7" spans="1:11" ht="45" x14ac:dyDescent="0.25">
      <c r="A7" s="23" t="s">
        <v>2</v>
      </c>
      <c r="B7" s="9" t="str">
        <f t="shared" ref="B7:B11" si="1">"Stanowisko do znieczulania"</f>
        <v>Stanowisko do znieczulania</v>
      </c>
      <c r="C7" s="9" t="str">
        <f>"Fabius GS premium"</f>
        <v>Fabius GS premium</v>
      </c>
      <c r="D7" s="9" t="str">
        <f>"ASLJ-0157"</f>
        <v>ASLJ-0157</v>
      </c>
      <c r="E7" s="9" t="str">
        <f t="shared" si="0"/>
        <v>DRAEGER Polska sp. z o.o.</v>
      </c>
      <c r="F7" s="10">
        <v>45944</v>
      </c>
      <c r="G7" s="9" t="str">
        <f>"12 mies."</f>
        <v>12 mies.</v>
      </c>
      <c r="H7" s="9" t="str">
        <f>"Szpitalny Oddział Ratunkowy"</f>
        <v>Szpitalny Oddział Ratunkowy</v>
      </c>
      <c r="I7" s="23"/>
      <c r="J7" s="23"/>
      <c r="K7" s="23"/>
    </row>
    <row r="8" spans="1:11" ht="45" x14ac:dyDescent="0.25">
      <c r="A8" s="23" t="s">
        <v>3</v>
      </c>
      <c r="B8" s="9" t="str">
        <f t="shared" si="1"/>
        <v>Stanowisko do znieczulania</v>
      </c>
      <c r="C8" s="9" t="str">
        <f>"Fabius GS premium"</f>
        <v>Fabius GS premium</v>
      </c>
      <c r="D8" s="9" t="str">
        <f>"ASKJ-0197"</f>
        <v>ASKJ-0197</v>
      </c>
      <c r="E8" s="9" t="str">
        <f t="shared" si="0"/>
        <v>DRAEGER Polska sp. z o.o.</v>
      </c>
      <c r="F8" s="10">
        <v>45697</v>
      </c>
      <c r="G8" s="9" t="str">
        <f>"12 mies."</f>
        <v>12 mies.</v>
      </c>
      <c r="H8" s="9" t="str">
        <f>"Szpitalny Oddział Ratunkowy"</f>
        <v>Szpitalny Oddział Ratunkowy</v>
      </c>
      <c r="I8" s="23"/>
      <c r="J8" s="23"/>
      <c r="K8" s="23"/>
    </row>
    <row r="9" spans="1:11" ht="45" x14ac:dyDescent="0.25">
      <c r="A9" s="23" t="s">
        <v>4</v>
      </c>
      <c r="B9" s="9" t="str">
        <f t="shared" si="1"/>
        <v>Stanowisko do znieczulania</v>
      </c>
      <c r="C9" s="9" t="str">
        <f>"Fabius Tiro "</f>
        <v xml:space="preserve">Fabius Tiro </v>
      </c>
      <c r="D9" s="9" t="str">
        <f>"ARZM 0050"</f>
        <v>ARZM 0050</v>
      </c>
      <c r="E9" s="9" t="str">
        <f t="shared" si="0"/>
        <v>DRAEGER Polska sp. z o.o.</v>
      </c>
      <c r="F9" s="10">
        <v>45761</v>
      </c>
      <c r="G9" s="9" t="str">
        <f>"6 mies."</f>
        <v>6 mies.</v>
      </c>
      <c r="H9" s="9" t="str">
        <f>"Blok Operacyjny"</f>
        <v>Blok Operacyjny</v>
      </c>
      <c r="I9" s="23"/>
      <c r="J9" s="23"/>
      <c r="K9" s="23"/>
    </row>
    <row r="10" spans="1:11" ht="45" x14ac:dyDescent="0.25">
      <c r="A10" s="23" t="s">
        <v>5</v>
      </c>
      <c r="B10" s="9" t="str">
        <f t="shared" si="1"/>
        <v>Stanowisko do znieczulania</v>
      </c>
      <c r="C10" s="9" t="str">
        <f>"Fabius Tiro "</f>
        <v xml:space="preserve">Fabius Tiro </v>
      </c>
      <c r="D10" s="9" t="str">
        <f>"ARZM 0049"</f>
        <v>ARZM 0049</v>
      </c>
      <c r="E10" s="9" t="str">
        <f t="shared" si="0"/>
        <v>DRAEGER Polska sp. z o.o.</v>
      </c>
      <c r="F10" s="10">
        <v>45761</v>
      </c>
      <c r="G10" s="9" t="str">
        <f>"6 mies."</f>
        <v>6 mies.</v>
      </c>
      <c r="H10" s="9" t="str">
        <f>"Blok Operacyjny"</f>
        <v>Blok Operacyjny</v>
      </c>
      <c r="I10" s="23"/>
      <c r="J10" s="23"/>
      <c r="K10" s="23"/>
    </row>
    <row r="11" spans="1:11" ht="45" x14ac:dyDescent="0.25">
      <c r="A11" s="23" t="s">
        <v>6</v>
      </c>
      <c r="B11" s="9" t="str">
        <f t="shared" si="1"/>
        <v>Stanowisko do znieczulania</v>
      </c>
      <c r="C11" s="9" t="str">
        <f>"Primus"</f>
        <v>Primus</v>
      </c>
      <c r="D11" s="9" t="str">
        <f>"ARXE0085"</f>
        <v>ARXE0085</v>
      </c>
      <c r="E11" s="9" t="str">
        <f t="shared" si="0"/>
        <v>DRAEGER Polska sp. z o.o.</v>
      </c>
      <c r="F11" s="10">
        <v>45761</v>
      </c>
      <c r="G11" s="9" t="str">
        <f>"6 mies."</f>
        <v>6 mies.</v>
      </c>
      <c r="H11" s="9" t="str">
        <f>"Blok Operacyjny"</f>
        <v>Blok Operacyjny</v>
      </c>
      <c r="I11" s="23"/>
      <c r="J11" s="23"/>
      <c r="K11" s="23"/>
    </row>
    <row r="14" spans="1:11" ht="15.75" x14ac:dyDescent="0.25">
      <c r="B14" s="15" t="s">
        <v>25</v>
      </c>
    </row>
    <row r="15" spans="1:11" x14ac:dyDescent="0.25">
      <c r="C15" s="4"/>
      <c r="D15" s="4"/>
      <c r="E15" s="4"/>
    </row>
    <row r="16" spans="1:11" x14ac:dyDescent="0.25">
      <c r="C16" s="5"/>
      <c r="D16" s="5"/>
      <c r="E16" s="6"/>
    </row>
  </sheetData>
  <mergeCells count="1">
    <mergeCell ref="A4:H4"/>
  </mergeCells>
  <pageMargins left="0.7" right="0.7" top="0.75" bottom="0.75" header="0.3" footer="0.3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5C08C-E7D1-4956-9C18-3A0EB7E1A25F}">
  <sheetPr>
    <pageSetUpPr fitToPage="1"/>
  </sheetPr>
  <dimension ref="A1:K12"/>
  <sheetViews>
    <sheetView workbookViewId="0">
      <selection activeCell="B6" sqref="B6"/>
    </sheetView>
  </sheetViews>
  <sheetFormatPr defaultRowHeight="15" x14ac:dyDescent="0.25"/>
  <cols>
    <col min="1" max="1" width="4.7109375" customWidth="1"/>
    <col min="2" max="2" width="26.85546875" customWidth="1"/>
    <col min="3" max="3" width="13.7109375" customWidth="1"/>
    <col min="4" max="4" width="16.28515625" customWidth="1"/>
    <col min="5" max="5" width="15.7109375" customWidth="1"/>
    <col min="6" max="6" width="14.28515625" customWidth="1"/>
    <col min="7" max="7" width="16.28515625" customWidth="1"/>
    <col min="8" max="8" width="36.5703125" customWidth="1"/>
    <col min="9" max="9" width="13.7109375" bestFit="1" customWidth="1"/>
    <col min="11" max="11" width="15" customWidth="1"/>
  </cols>
  <sheetData>
    <row r="1" spans="1:11" ht="15.75" x14ac:dyDescent="0.25">
      <c r="K1" s="13" t="s">
        <v>23</v>
      </c>
    </row>
    <row r="2" spans="1:11" ht="15.75" x14ac:dyDescent="0.25">
      <c r="D2" s="14" t="s">
        <v>24</v>
      </c>
    </row>
    <row r="4" spans="1:11" x14ac:dyDescent="0.25">
      <c r="A4" s="30" t="s">
        <v>28</v>
      </c>
      <c r="B4" s="31"/>
      <c r="C4" s="31"/>
      <c r="D4" s="31"/>
      <c r="E4" s="31"/>
      <c r="F4" s="31"/>
      <c r="G4" s="31"/>
      <c r="H4" s="31"/>
      <c r="I4" s="19"/>
      <c r="J4" s="19"/>
      <c r="K4" s="20"/>
    </row>
    <row r="5" spans="1:11" ht="45" x14ac:dyDescent="0.25">
      <c r="A5" s="25"/>
      <c r="B5" s="26" t="str">
        <f>"Nazwa urządzenia"</f>
        <v>Nazwa urządzenia</v>
      </c>
      <c r="C5" s="26" t="str">
        <f>"Typ"</f>
        <v>Typ</v>
      </c>
      <c r="D5" s="26" t="str">
        <f>"Nr Seryjny"</f>
        <v>Nr Seryjny</v>
      </c>
      <c r="E5" s="26" t="str">
        <f>"Producent"</f>
        <v>Producent</v>
      </c>
      <c r="F5" s="26" t="str">
        <f>"Data nastepnego przeglądu"</f>
        <v>Data nastepnego przeglądu</v>
      </c>
      <c r="G5" s="26" t="str">
        <f>"Częst. przeglądu"</f>
        <v>Częst. przeglądu</v>
      </c>
      <c r="H5" s="26" t="str">
        <f>"Jednostka Organizacyjna"</f>
        <v>Jednostka Organizacyjna</v>
      </c>
      <c r="I5" s="17" t="s">
        <v>20</v>
      </c>
      <c r="J5" s="18" t="s">
        <v>21</v>
      </c>
      <c r="K5" s="17" t="s">
        <v>22</v>
      </c>
    </row>
    <row r="6" spans="1:11" ht="45" x14ac:dyDescent="0.25">
      <c r="A6" s="3" t="s">
        <v>0</v>
      </c>
      <c r="B6" s="23" t="s">
        <v>13</v>
      </c>
      <c r="C6" s="23" t="s">
        <v>14</v>
      </c>
      <c r="D6" s="23" t="s">
        <v>15</v>
      </c>
      <c r="E6" s="23" t="s">
        <v>16</v>
      </c>
      <c r="F6" s="27">
        <v>45869</v>
      </c>
      <c r="G6" s="23" t="s">
        <v>17</v>
      </c>
      <c r="H6" s="9" t="s">
        <v>18</v>
      </c>
      <c r="I6" s="23"/>
      <c r="J6" s="23"/>
      <c r="K6" s="23"/>
    </row>
    <row r="8" spans="1:11" x14ac:dyDescent="0.25">
      <c r="B8" t="s">
        <v>19</v>
      </c>
    </row>
    <row r="11" spans="1:11" ht="15.75" x14ac:dyDescent="0.25">
      <c r="B11" s="15" t="s">
        <v>25</v>
      </c>
    </row>
    <row r="12" spans="1:11" x14ac:dyDescent="0.25">
      <c r="B12" s="5"/>
      <c r="C12" s="5"/>
      <c r="D12" s="6"/>
    </row>
  </sheetData>
  <mergeCells count="1">
    <mergeCell ref="A4:H4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Małgorzata Watral - Duńska</cp:lastModifiedBy>
  <cp:lastPrinted>2025-04-02T11:41:59Z</cp:lastPrinted>
  <dcterms:created xsi:type="dcterms:W3CDTF">2025-02-24T11:26:33Z</dcterms:created>
  <dcterms:modified xsi:type="dcterms:W3CDTF">2025-04-03T08:11:56Z</dcterms:modified>
</cp:coreProperties>
</file>