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5\51. Przeglądy aparatów do dializ firmy Fresenius - powtórka\"/>
    </mc:Choice>
  </mc:AlternateContent>
  <xr:revisionPtr revIDLastSave="0" documentId="13_ncr:1_{A28D482F-1C09-4B96-9D24-AFBB43EC105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ykaz urządzeń do serwisowan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1" l="1"/>
  <c r="B15" i="1"/>
  <c r="H16" i="1"/>
  <c r="E16" i="1"/>
  <c r="D16" i="1"/>
  <c r="C16" i="1"/>
  <c r="H15" i="1"/>
  <c r="E15" i="1"/>
  <c r="D15" i="1"/>
  <c r="C15" i="1"/>
  <c r="B5" i="1"/>
  <c r="C5" i="1"/>
  <c r="D5" i="1"/>
  <c r="E5" i="1"/>
  <c r="F5" i="1"/>
  <c r="G5" i="1"/>
  <c r="H5" i="1"/>
  <c r="B6" i="1"/>
  <c r="C6" i="1"/>
  <c r="D6" i="1"/>
  <c r="E6" i="1"/>
  <c r="H6" i="1"/>
  <c r="B7" i="1"/>
  <c r="C7" i="1"/>
  <c r="D7" i="1"/>
  <c r="E7" i="1"/>
  <c r="H7" i="1"/>
  <c r="B8" i="1"/>
  <c r="C8" i="1"/>
  <c r="D8" i="1"/>
  <c r="E8" i="1"/>
  <c r="H8" i="1"/>
  <c r="B9" i="1"/>
  <c r="C9" i="1"/>
  <c r="D9" i="1"/>
  <c r="E9" i="1"/>
  <c r="H9" i="1"/>
  <c r="B10" i="1"/>
  <c r="C10" i="1"/>
  <c r="D10" i="1"/>
  <c r="E10" i="1"/>
  <c r="H10" i="1"/>
  <c r="B11" i="1"/>
  <c r="C11" i="1"/>
  <c r="D11" i="1"/>
  <c r="E11" i="1"/>
  <c r="H11" i="1"/>
  <c r="B12" i="1"/>
  <c r="C12" i="1"/>
  <c r="D12" i="1"/>
  <c r="E12" i="1"/>
  <c r="H12" i="1"/>
  <c r="B13" i="1"/>
  <c r="C13" i="1"/>
  <c r="D13" i="1"/>
  <c r="E13" i="1"/>
  <c r="H13" i="1"/>
  <c r="B14" i="1"/>
  <c r="C14" i="1"/>
  <c r="D14" i="1"/>
  <c r="E14" i="1"/>
  <c r="H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tc={6C75D67B-AF73-4E35-A140-D009DFA0A94A}</author>
    <author>tc={82FB5D7B-8557-46B7-8D4E-14B359F5D950}</author>
  </authors>
  <commentList>
    <comment ref="B15" authorId="0" shapeId="0" xr:uid="{6C75D67B-AF73-4E35-A140-D009DFA0A94A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Gwarancja do 10.10.2025 r. </t>
      </text>
    </comment>
    <comment ref="B16" authorId="1" shapeId="0" xr:uid="{82FB5D7B-8557-46B7-8D4E-14B359F5D950}">
      <text>
        <t xml:space="preserve"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Gwarancja do 10.10.2025 r. </t>
      </text>
    </comment>
  </commentList>
</comments>
</file>

<file path=xl/sharedStrings.xml><?xml version="1.0" encoding="utf-8"?>
<sst xmlns="http://schemas.openxmlformats.org/spreadsheetml/2006/main" count="34" uniqueCount="34">
  <si>
    <t>cena netto za r/h - naprawa</t>
  </si>
  <si>
    <t>cena brutto za r/h - naprawa</t>
  </si>
  <si>
    <t>Przewidywany koszt napraw</t>
  </si>
  <si>
    <t xml:space="preserve">Wartość całkowita umowy </t>
  </si>
  <si>
    <t>Ilość roboczogodzin</t>
  </si>
  <si>
    <t>Cena jednostkowa netto za przegląd</t>
  </si>
  <si>
    <t>Cena jednostkowa brutto za przegląd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</si>
  <si>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</si>
  <si>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</si>
  <si>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</si>
  <si>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</si>
  <si>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</si>
  <si>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</si>
  <si>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</si>
  <si>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</si>
  <si>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</si>
  <si>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 xml:space="preserve">Suma wynagrodzenia netto za 100 r/h  </t>
  </si>
  <si>
    <t>10.</t>
  </si>
  <si>
    <t>11.</t>
  </si>
  <si>
    <t>Umowa na 24 miesiące</t>
  </si>
  <si>
    <t>Cena jednostkowa 1 r/h netto</t>
  </si>
  <si>
    <t>Ilość dojazdów (jednorazowo w obie strony)</t>
  </si>
  <si>
    <t>Cena dojazdu do naprawy jednostkowa netto</t>
  </si>
  <si>
    <t>Suma wynagrodzenia netto za 20 dojazdów</t>
  </si>
  <si>
    <t>Dojazd</t>
  </si>
  <si>
    <r>
      <t xml:space="preserve">Załącznik nr 2 do SWZ / załącznik nr 2 </t>
    </r>
    <r>
      <rPr>
        <u/>
        <sz val="11"/>
        <color rgb="FF000000"/>
        <rFont val="Calibri"/>
        <family val="2"/>
        <charset val="238"/>
      </rPr>
      <t>do umowy</t>
    </r>
  </si>
  <si>
    <t>Formularz asortymentowo - cenowy / wykaz urządzeń do serwisowania</t>
  </si>
  <si>
    <t>wartość netto</t>
  </si>
  <si>
    <t>Vat w %</t>
  </si>
  <si>
    <t>wartość brutto</t>
  </si>
  <si>
    <t>UWAGA! Zamawiający podaje sposób wyliczenia wartości brutto:</t>
  </si>
  <si>
    <t>cena jednostkowa netto x ilość = wartość netto</t>
  </si>
  <si>
    <t>wartość netto + Vat % = wartość brutto</t>
  </si>
  <si>
    <t>Brak wypełnienia kolumn wskazanych dla Wykonawcy (tu: Cena jednostkowa netto za jeden przegląd, cena jednostkowa netto roboczogodziny naprawy, suma wynagrodzenia netto dla 10 godzin)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</si>
</sst>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0"/>
      <color theme="1"/>
      <name val="Liberation Sans"/>
      <family val="2"/>
      <charset val="238"/>
    </font>
    <font>
      <b/>
      <sz val="10"/>
      <color theme="1"/>
      <name val="Liberation Sans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sz val="9"/>
      <color indexed="81"/>
      <name val="Tahoma"/>
      <charset val="1"/>
    </font>
    <font>
      <b/>
      <sz val="11"/>
      <color theme="1"/>
      <name val="Calibri"/>
      <family val="2"/>
      <charset val="238"/>
    </font>
    <font>
      <u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2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20" fillId="0" borderId="10" xfId="0" applyFont="1" applyBorder="1" applyAlignment="1">
      <alignment wrapText="1"/>
    </xf>
    <xf numFmtId="3" fontId="20" fillId="0" borderId="10" xfId="0" applyNumberFormat="1" applyFont="1" applyBorder="1" applyAlignment="1">
      <alignment wrapText="1"/>
    </xf>
    <xf numFmtId="0" fontId="0" fillId="0" borderId="10" xfId="0" applyBorder="1" applyAlignment="1">
      <alignment horizontal="center" wrapText="1"/>
    </xf>
    <xf numFmtId="4" fontId="20" fillId="0" borderId="10" xfId="0" applyNumberFormat="1" applyFont="1" applyBorder="1" applyAlignment="1">
      <alignment horizontal="center" wrapText="1"/>
    </xf>
    <xf numFmtId="0" fontId="0" fillId="0" borderId="10" xfId="0" applyBorder="1"/>
    <xf numFmtId="14" fontId="0" fillId="0" borderId="10" xfId="0" applyNumberFormat="1" applyBorder="1" applyAlignment="1">
      <alignment wrapText="1"/>
    </xf>
    <xf numFmtId="4" fontId="0" fillId="0" borderId="10" xfId="0" applyNumberFormat="1" applyBorder="1" applyAlignment="1">
      <alignment wrapText="1"/>
    </xf>
    <xf numFmtId="4" fontId="0" fillId="0" borderId="10" xfId="0" applyNumberFormat="1" applyBorder="1"/>
    <xf numFmtId="3" fontId="20" fillId="0" borderId="10" xfId="0" applyNumberFormat="1" applyFont="1" applyBorder="1" applyAlignment="1">
      <alignment horizontal="center" wrapText="1"/>
    </xf>
    <xf numFmtId="3" fontId="0" fillId="0" borderId="10" xfId="0" applyNumberFormat="1" applyBorder="1" applyAlignment="1">
      <alignment wrapText="1"/>
    </xf>
    <xf numFmtId="4" fontId="20" fillId="0" borderId="10" xfId="0" applyNumberFormat="1" applyFont="1" applyBorder="1" applyAlignment="1">
      <alignment wrapText="1"/>
    </xf>
    <xf numFmtId="0" fontId="22" fillId="0" borderId="11" xfId="0" applyFont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right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vertical="center" wrapText="1"/>
    </xf>
    <xf numFmtId="0" fontId="27" fillId="0" borderId="0" xfId="0" applyFont="1" applyAlignment="1">
      <alignment vertical="center"/>
    </xf>
    <xf numFmtId="0" fontId="28" fillId="0" borderId="0" xfId="0" applyFont="1"/>
    <xf numFmtId="0" fontId="1" fillId="0" borderId="0" xfId="0" applyFon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łgorzata Watral - Duńska" id="{91C237BF-DAC6-457E-969F-669906CC8D54}" userId="S-1-5-21-317608477-1724928700-2205332353-8229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5" dT="2025-05-21T08:39:26.78" personId="{91C237BF-DAC6-457E-969F-669906CC8D54}" id="{6C75D67B-AF73-4E35-A140-D009DFA0A94A}">
    <text xml:space="preserve">Gwarancja do 10.10.2025 r. </text>
  </threadedComment>
  <threadedComment ref="B16" dT="2025-05-21T08:39:33.83" personId="{91C237BF-DAC6-457E-969F-669906CC8D54}" id="{82FB5D7B-8557-46B7-8D4E-14B359F5D950}">
    <text xml:space="preserve">Gwarancja do 10.10.2025 r.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"/>
  <sheetViews>
    <sheetView tabSelected="1" workbookViewId="0">
      <selection activeCell="B35" sqref="B35"/>
    </sheetView>
  </sheetViews>
  <sheetFormatPr defaultRowHeight="14.25"/>
  <cols>
    <col min="1" max="1" width="5.25" customWidth="1"/>
    <col min="2" max="2" width="18.125" customWidth="1"/>
    <col min="3" max="3" width="13.875" customWidth="1"/>
    <col min="4" max="4" width="12" customWidth="1"/>
    <col min="5" max="5" width="17.75" customWidth="1"/>
    <col min="6" max="6" width="12.875" customWidth="1"/>
    <col min="7" max="7" width="13" customWidth="1"/>
    <col min="8" max="8" width="14.25" customWidth="1"/>
    <col min="9" max="9" width="13.25" customWidth="1"/>
    <col min="10" max="10" width="10.625" customWidth="1"/>
    <col min="11" max="11" width="10.375" customWidth="1"/>
    <col min="12" max="12" width="10.875" customWidth="1"/>
    <col min="13" max="13" width="10" customWidth="1"/>
  </cols>
  <sheetData>
    <row r="1" spans="1:15" ht="15">
      <c r="O1" s="18" t="s">
        <v>25</v>
      </c>
    </row>
    <row r="3" spans="1:15">
      <c r="E3" t="s">
        <v>26</v>
      </c>
    </row>
    <row r="5" spans="1:15" ht="60">
      <c r="A5" s="1"/>
      <c r="B5" s="1" t="str">
        <f>"Nazwa urządzenia"</f>
        <v>Nazwa urządzenia</v>
      </c>
      <c r="C5" s="1" t="str">
        <f>"Typ"</f>
        <v>Typ</v>
      </c>
      <c r="D5" s="1" t="str">
        <f>"Nr Seryjny"</f>
        <v>Nr Seryjny</v>
      </c>
      <c r="E5" s="1" t="str">
        <f>"Producent"</f>
        <v>Producent</v>
      </c>
      <c r="F5" s="1" t="str">
        <f>"Rok Produkcji"</f>
        <v>Rok Produkcji</v>
      </c>
      <c r="G5" s="1" t="str">
        <f>"Data nastepnego przeglądu"</f>
        <v>Data nastepnego przeglądu</v>
      </c>
      <c r="H5" s="1" t="str">
        <f>"Jednostka Organizacyjna"</f>
        <v>Jednostka Organizacyjna</v>
      </c>
      <c r="I5" s="1" t="s">
        <v>5</v>
      </c>
      <c r="J5" s="1" t="s">
        <v>6</v>
      </c>
      <c r="K5" s="1" t="s">
        <v>0</v>
      </c>
      <c r="L5" s="1" t="s">
        <v>1</v>
      </c>
      <c r="M5" s="27" t="s">
        <v>27</v>
      </c>
      <c r="N5" s="26" t="s">
        <v>28</v>
      </c>
      <c r="O5" s="27" t="s">
        <v>29</v>
      </c>
    </row>
    <row r="6" spans="1:15" ht="28.5">
      <c r="A6" s="2" t="s">
        <v>7</v>
      </c>
      <c r="B6" s="19" t="str">
        <f t="shared" ref="B6:B11" si="0">"Aparat do dializy pozaustrojowej"</f>
        <v>Aparat do dializy pozaustrojowej</v>
      </c>
      <c r="C6" s="20" t="str">
        <f>"4008SVI0"</f>
        <v>4008SVI0</v>
      </c>
      <c r="D6" s="20" t="str">
        <f>"6SXANG49"</f>
        <v>6SXANG49</v>
      </c>
      <c r="E6" s="20" t="str">
        <f t="shared" ref="E6:E16" si="1">"Fresenius Medical Care Polska S.A."</f>
        <v>Fresenius Medical Care Polska S.A.</v>
      </c>
      <c r="F6" s="20">
        <v>2016</v>
      </c>
      <c r="G6" s="21">
        <v>45730</v>
      </c>
      <c r="H6" s="20" t="str">
        <f t="shared" ref="H6:H11" si="2">"Stacja Dializ"</f>
        <v>Stacja Dializ</v>
      </c>
      <c r="I6" s="22"/>
      <c r="J6" s="23"/>
      <c r="K6" s="24"/>
      <c r="L6" s="24"/>
      <c r="M6" s="24"/>
      <c r="N6" s="24"/>
      <c r="O6" s="24"/>
    </row>
    <row r="7" spans="1:15" ht="28.5">
      <c r="A7" s="2" t="s">
        <v>8</v>
      </c>
      <c r="B7" s="19" t="str">
        <f t="shared" si="0"/>
        <v>Aparat do dializy pozaustrojowej</v>
      </c>
      <c r="C7" s="20" t="str">
        <f>"5008S"</f>
        <v>5008S</v>
      </c>
      <c r="D7" s="20" t="str">
        <f>"2VSAC302"</f>
        <v>2VSAC302</v>
      </c>
      <c r="E7" s="20" t="str">
        <f t="shared" si="1"/>
        <v>Fresenius Medical Care Polska S.A.</v>
      </c>
      <c r="F7" s="20">
        <v>2013</v>
      </c>
      <c r="G7" s="21">
        <v>45997</v>
      </c>
      <c r="H7" s="20" t="str">
        <f t="shared" si="2"/>
        <v>Stacja Dializ</v>
      </c>
      <c r="I7" s="22"/>
      <c r="J7" s="23"/>
      <c r="K7" s="24"/>
      <c r="L7" s="24"/>
      <c r="M7" s="24"/>
      <c r="N7" s="24"/>
      <c r="O7" s="24"/>
    </row>
    <row r="8" spans="1:15" ht="28.5">
      <c r="A8" s="2" t="s">
        <v>9</v>
      </c>
      <c r="B8" s="19" t="str">
        <f t="shared" si="0"/>
        <v>Aparat do dializy pozaustrojowej</v>
      </c>
      <c r="C8" s="20" t="str">
        <f>"5008S"</f>
        <v>5008S</v>
      </c>
      <c r="D8" s="20" t="str">
        <f>"6VSAAF44"</f>
        <v>6VSAAF44</v>
      </c>
      <c r="E8" s="20" t="str">
        <f t="shared" si="1"/>
        <v>Fresenius Medical Care Polska S.A.</v>
      </c>
      <c r="F8" s="20">
        <v>2017</v>
      </c>
      <c r="G8" s="21">
        <v>46116</v>
      </c>
      <c r="H8" s="20" t="str">
        <f t="shared" si="2"/>
        <v>Stacja Dializ</v>
      </c>
      <c r="I8" s="22"/>
      <c r="J8" s="23"/>
      <c r="K8" s="24"/>
      <c r="L8" s="24"/>
      <c r="M8" s="24"/>
      <c r="N8" s="24"/>
      <c r="O8" s="24"/>
    </row>
    <row r="9" spans="1:15" ht="28.5">
      <c r="A9" s="2" t="s">
        <v>10</v>
      </c>
      <c r="B9" s="19" t="str">
        <f t="shared" si="0"/>
        <v>Aparat do dializy pozaustrojowej</v>
      </c>
      <c r="C9" s="20" t="str">
        <f>"5008S"</f>
        <v>5008S</v>
      </c>
      <c r="D9" s="20" t="str">
        <f>"6VSAAG30"</f>
        <v>6VSAAG30</v>
      </c>
      <c r="E9" s="20" t="str">
        <f t="shared" si="1"/>
        <v>Fresenius Medical Care Polska S.A.</v>
      </c>
      <c r="F9" s="20">
        <v>2017</v>
      </c>
      <c r="G9" s="21">
        <v>46040</v>
      </c>
      <c r="H9" s="20" t="str">
        <f t="shared" si="2"/>
        <v>Stacja Dializ</v>
      </c>
      <c r="I9" s="22"/>
      <c r="J9" s="23"/>
      <c r="K9" s="24"/>
      <c r="L9" s="24"/>
      <c r="M9" s="24"/>
      <c r="N9" s="24"/>
      <c r="O9" s="24"/>
    </row>
    <row r="10" spans="1:15" ht="28.5">
      <c r="A10" s="2" t="s">
        <v>11</v>
      </c>
      <c r="B10" s="19" t="str">
        <f t="shared" si="0"/>
        <v>Aparat do dializy pozaustrojowej</v>
      </c>
      <c r="C10" s="20" t="str">
        <f>"5008S"</f>
        <v>5008S</v>
      </c>
      <c r="D10" s="20" t="str">
        <f>"9VSAMA30"</f>
        <v>9VSAMA30</v>
      </c>
      <c r="E10" s="20" t="str">
        <f t="shared" si="1"/>
        <v>Fresenius Medical Care Polska S.A.</v>
      </c>
      <c r="F10" s="20">
        <v>2020</v>
      </c>
      <c r="G10" s="21">
        <v>46116</v>
      </c>
      <c r="H10" s="20" t="str">
        <f t="shared" si="2"/>
        <v>Stacja Dializ</v>
      </c>
      <c r="I10" s="22"/>
      <c r="J10" s="23"/>
      <c r="K10" s="24"/>
      <c r="L10" s="24"/>
      <c r="M10" s="24"/>
      <c r="N10" s="24"/>
      <c r="O10" s="24"/>
    </row>
    <row r="11" spans="1:15" ht="28.5">
      <c r="A11" s="2" t="s">
        <v>12</v>
      </c>
      <c r="B11" s="19" t="str">
        <f t="shared" si="0"/>
        <v>Aparat do dializy pozaustrojowej</v>
      </c>
      <c r="C11" s="20" t="str">
        <f>"5008S"</f>
        <v>5008S</v>
      </c>
      <c r="D11" s="20" t="str">
        <f>"9VSAMA32"</f>
        <v>9VSAMA32</v>
      </c>
      <c r="E11" s="20" t="str">
        <f t="shared" si="1"/>
        <v>Fresenius Medical Care Polska S.A.</v>
      </c>
      <c r="F11" s="20">
        <v>2020</v>
      </c>
      <c r="G11" s="21">
        <v>46116</v>
      </c>
      <c r="H11" s="20" t="str">
        <f t="shared" si="2"/>
        <v>Stacja Dializ</v>
      </c>
      <c r="I11" s="22"/>
      <c r="J11" s="23"/>
      <c r="K11" s="24"/>
      <c r="L11" s="24"/>
      <c r="M11" s="24"/>
      <c r="N11" s="24"/>
      <c r="O11" s="24"/>
    </row>
    <row r="12" spans="1:15" ht="57">
      <c r="A12" s="2" t="s">
        <v>13</v>
      </c>
      <c r="B12" s="19" t="str">
        <f>"Aparat do technik ciągłych"</f>
        <v>Aparat do technik ciągłych</v>
      </c>
      <c r="C12" s="20" t="str">
        <f>"Multifiltrat"</f>
        <v>Multifiltrat</v>
      </c>
      <c r="D12" s="20" t="str">
        <f>"7MUG3305"</f>
        <v>7MUG3305</v>
      </c>
      <c r="E12" s="20" t="str">
        <f t="shared" si="1"/>
        <v>Fresenius Medical Care Polska S.A.</v>
      </c>
      <c r="F12" s="20">
        <v>2007</v>
      </c>
      <c r="G12" s="21">
        <v>45730</v>
      </c>
      <c r="H12" s="20" t="str">
        <f>"Oddział Anestezjologii i Intensywnej Terapii"</f>
        <v>Oddział Anestezjologii i Intensywnej Terapii</v>
      </c>
      <c r="I12" s="22"/>
      <c r="J12" s="23"/>
      <c r="K12" s="24"/>
      <c r="L12" s="24"/>
      <c r="M12" s="24"/>
      <c r="N12" s="24"/>
      <c r="O12" s="24"/>
    </row>
    <row r="13" spans="1:15" ht="28.5">
      <c r="A13" s="2" t="s">
        <v>14</v>
      </c>
      <c r="B13" s="19" t="str">
        <f>"Aparat do technik ciągłych"</f>
        <v>Aparat do technik ciągłych</v>
      </c>
      <c r="C13" s="20" t="str">
        <f>"Multifiltrat"</f>
        <v>Multifiltrat</v>
      </c>
      <c r="D13" s="20" t="str">
        <f>"6MUG2497"</f>
        <v>6MUG2497</v>
      </c>
      <c r="E13" s="20" t="str">
        <f t="shared" si="1"/>
        <v>Fresenius Medical Care Polska S.A.</v>
      </c>
      <c r="F13" s="20">
        <v>2005</v>
      </c>
      <c r="G13" s="21">
        <v>45730</v>
      </c>
      <c r="H13" s="20" t="str">
        <f>"Stacja Dializ"</f>
        <v>Stacja Dializ</v>
      </c>
      <c r="I13" s="22"/>
      <c r="J13" s="23"/>
      <c r="K13" s="24"/>
      <c r="L13" s="24"/>
      <c r="M13" s="24"/>
      <c r="N13" s="24"/>
      <c r="O13" s="24"/>
    </row>
    <row r="14" spans="1:15" ht="28.5">
      <c r="A14" s="2" t="s">
        <v>15</v>
      </c>
      <c r="B14" s="19" t="str">
        <f>"Aparat do technik ciągłych"</f>
        <v>Aparat do technik ciągłych</v>
      </c>
      <c r="C14" s="20" t="str">
        <f>"Multifiltrat"</f>
        <v>Multifiltrat</v>
      </c>
      <c r="D14" s="20" t="str">
        <f>"6MUGD090"</f>
        <v>6MUGD090</v>
      </c>
      <c r="E14" s="20" t="str">
        <f t="shared" si="1"/>
        <v>Fresenius Medical Care Polska S.A.</v>
      </c>
      <c r="F14" s="20">
        <v>2016</v>
      </c>
      <c r="G14" s="21">
        <v>45730</v>
      </c>
      <c r="H14" s="20" t="str">
        <f>"Stacja Dializ"</f>
        <v>Stacja Dializ</v>
      </c>
      <c r="I14" s="22"/>
      <c r="J14" s="23"/>
      <c r="K14" s="24"/>
      <c r="L14" s="24"/>
      <c r="M14" s="24"/>
      <c r="N14" s="24"/>
      <c r="O14" s="24"/>
    </row>
    <row r="15" spans="1:15" ht="28.5">
      <c r="A15" s="2" t="s">
        <v>17</v>
      </c>
      <c r="B15" s="19" t="str">
        <f t="shared" ref="B15:B16" si="3">"Aparat do dializy pozaustrojowej"</f>
        <v>Aparat do dializy pozaustrojowej</v>
      </c>
      <c r="C15" s="20" t="str">
        <f t="shared" ref="C15" si="4">"5008S"</f>
        <v>5008S</v>
      </c>
      <c r="D15" s="20" t="str">
        <f>"2VSAWX24"</f>
        <v>2VSAWX24</v>
      </c>
      <c r="E15" s="20" t="str">
        <f t="shared" si="1"/>
        <v>Fresenius Medical Care Polska S.A.</v>
      </c>
      <c r="F15" s="20">
        <v>2023</v>
      </c>
      <c r="G15" s="21">
        <v>45910</v>
      </c>
      <c r="H15" s="20" t="str">
        <f t="shared" ref="H15:H16" si="5">"Stacja Dializ"</f>
        <v>Stacja Dializ</v>
      </c>
      <c r="I15" s="24"/>
      <c r="J15" s="24"/>
      <c r="K15" s="24"/>
      <c r="L15" s="24"/>
      <c r="M15" s="20"/>
      <c r="N15" s="24"/>
      <c r="O15" s="24"/>
    </row>
    <row r="16" spans="1:15" ht="28.5">
      <c r="A16" s="2" t="s">
        <v>18</v>
      </c>
      <c r="B16" s="19" t="str">
        <f t="shared" si="3"/>
        <v>Aparat do dializy pozaustrojowej</v>
      </c>
      <c r="C16" s="20" t="str">
        <f>"5008S"</f>
        <v>5008S</v>
      </c>
      <c r="D16" s="20" t="str">
        <f>"2VSAWX25"</f>
        <v>2VSAWX25</v>
      </c>
      <c r="E16" s="20" t="str">
        <f t="shared" si="1"/>
        <v>Fresenius Medical Care Polska S.A.</v>
      </c>
      <c r="F16" s="20">
        <v>2023</v>
      </c>
      <c r="G16" s="21">
        <v>45910</v>
      </c>
      <c r="H16" s="20" t="str">
        <f t="shared" si="5"/>
        <v>Stacja Dializ</v>
      </c>
      <c r="I16" s="24"/>
      <c r="J16" s="24"/>
      <c r="K16" s="24"/>
      <c r="L16" s="24"/>
      <c r="M16" s="20"/>
      <c r="N16" s="24"/>
      <c r="O16" s="24"/>
    </row>
    <row r="17" spans="1:15">
      <c r="A17" s="2"/>
      <c r="B17" s="2"/>
      <c r="C17" s="2"/>
      <c r="D17" s="2"/>
      <c r="E17" s="2"/>
      <c r="F17" s="2"/>
      <c r="G17" s="8"/>
      <c r="H17" s="2"/>
      <c r="I17" s="9"/>
      <c r="J17" s="10"/>
      <c r="K17" s="7"/>
      <c r="L17" s="7"/>
      <c r="M17" s="24"/>
      <c r="N17" s="24"/>
      <c r="O17" s="24"/>
    </row>
    <row r="18" spans="1:15" ht="30">
      <c r="A18" s="2"/>
      <c r="B18" s="28" t="s">
        <v>2</v>
      </c>
      <c r="C18" s="3"/>
      <c r="D18" s="3"/>
      <c r="E18" s="2"/>
      <c r="F18" s="2"/>
      <c r="G18" s="4"/>
      <c r="H18" s="2"/>
      <c r="I18" s="12"/>
      <c r="J18" s="12"/>
      <c r="K18" s="2"/>
      <c r="L18" s="2"/>
      <c r="M18" s="24"/>
      <c r="N18" s="24"/>
      <c r="O18" s="24"/>
    </row>
    <row r="19" spans="1:15" ht="36.6" customHeight="1">
      <c r="A19" s="2"/>
      <c r="B19" s="28" t="s">
        <v>24</v>
      </c>
      <c r="C19" s="3"/>
      <c r="D19" s="3"/>
      <c r="E19" s="2"/>
      <c r="F19" s="2"/>
      <c r="G19" s="4"/>
      <c r="H19" s="2"/>
      <c r="I19" s="12"/>
      <c r="J19" s="12"/>
      <c r="K19" s="2"/>
      <c r="L19" s="2"/>
      <c r="M19" s="24"/>
      <c r="N19" s="24"/>
      <c r="O19" s="24"/>
    </row>
    <row r="20" spans="1:15" ht="30">
      <c r="A20" s="2"/>
      <c r="B20" s="28" t="s">
        <v>3</v>
      </c>
      <c r="C20" s="5"/>
      <c r="D20" s="6"/>
      <c r="E20" s="2"/>
      <c r="F20" s="2"/>
      <c r="G20" s="2"/>
      <c r="H20" s="2"/>
      <c r="I20" s="9"/>
      <c r="J20" s="13"/>
      <c r="K20" s="2"/>
      <c r="L20" s="2"/>
      <c r="M20" s="24"/>
      <c r="N20" s="24"/>
      <c r="O20" s="24"/>
    </row>
    <row r="22" spans="1:15" ht="15" thickBot="1"/>
    <row r="23" spans="1:15" ht="51.75" thickBot="1">
      <c r="C23" s="28" t="s">
        <v>4</v>
      </c>
      <c r="D23" s="28" t="s">
        <v>20</v>
      </c>
      <c r="E23" s="28" t="s">
        <v>16</v>
      </c>
      <c r="G23" s="14" t="s">
        <v>21</v>
      </c>
      <c r="H23" s="14" t="s">
        <v>22</v>
      </c>
      <c r="I23" s="14" t="s">
        <v>23</v>
      </c>
      <c r="K23" s="17" t="s">
        <v>19</v>
      </c>
    </row>
    <row r="24" spans="1:15" ht="15.75" thickBot="1">
      <c r="C24" s="5">
        <v>100</v>
      </c>
      <c r="D24" s="5"/>
      <c r="E24" s="11"/>
      <c r="G24" s="15">
        <v>20</v>
      </c>
      <c r="H24" s="16"/>
      <c r="I24" s="16"/>
    </row>
    <row r="28" spans="1:15" ht="15">
      <c r="B28" s="30" t="s">
        <v>30</v>
      </c>
    </row>
    <row r="29" spans="1:15" ht="15">
      <c r="B29" s="31" t="s">
        <v>31</v>
      </c>
    </row>
    <row r="30" spans="1:15" ht="15">
      <c r="B30" s="31" t="s">
        <v>32</v>
      </c>
    </row>
    <row r="32" spans="1:15">
      <c r="A32" s="29" t="s">
        <v>33</v>
      </c>
      <c r="C32" s="25"/>
      <c r="D32" s="25"/>
      <c r="E32" s="25"/>
    </row>
  </sheetData>
  <pageMargins left="0.7" right="0.7" top="0.75" bottom="0.75" header="0.3" footer="0.3"/>
  <pageSetup paperSize="9" scale="6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urządzeń do serwisowania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 - Duńska</cp:lastModifiedBy>
  <cp:lastPrinted>2025-05-21T08:51:28Z</cp:lastPrinted>
  <dcterms:created xsi:type="dcterms:W3CDTF">2025-01-21T13:26:25Z</dcterms:created>
  <dcterms:modified xsi:type="dcterms:W3CDTF">2025-05-21T08:51:31Z</dcterms:modified>
</cp:coreProperties>
</file>