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ZP001~1\AppData\Local\Temp\"/>
    </mc:Choice>
  </mc:AlternateContent>
  <bookViews>
    <workbookView xWindow="0" yWindow="0" windowWidth="24000" windowHeight="14100" tabRatio="908" firstSheet="6" activeTab="16"/>
  </bookViews>
  <sheets>
    <sheet name="Załącznik nr 1 do SWZ" sheetId="1" r:id="rId1"/>
    <sheet name="Część nr 1" sheetId="4" r:id="rId2"/>
    <sheet name="Część nr 2" sheetId="34" r:id="rId3"/>
    <sheet name="Część nr 3" sheetId="47" r:id="rId4"/>
    <sheet name="Część nr 4" sheetId="46" r:id="rId5"/>
    <sheet name="Część nr 5" sheetId="57" r:id="rId6"/>
    <sheet name="Część nr 6" sheetId="75" r:id="rId7"/>
    <sheet name="Część nr 7" sheetId="79" r:id="rId8"/>
    <sheet name="Część nr 8" sheetId="83" r:id="rId9"/>
    <sheet name="Część nr 9" sheetId="92" r:id="rId10"/>
    <sheet name="Część nr 10" sheetId="107" r:id="rId11"/>
    <sheet name="Część nr 11" sheetId="109" r:id="rId12"/>
    <sheet name="Część nr 12" sheetId="112" r:id="rId13"/>
    <sheet name="Część nr 13" sheetId="114" r:id="rId14"/>
    <sheet name="Część nr 14" sheetId="117" r:id="rId15"/>
    <sheet name="Część nr 15" sheetId="118" r:id="rId16"/>
    <sheet name="Część nr 16" sheetId="120" r:id="rId17"/>
  </sheets>
  <definedNames>
    <definedName name="Print_Area" localSheetId="1">'Część nr 1'!$A$1:$K$14</definedName>
    <definedName name="Print_Area" localSheetId="2">'Część nr 2'!$A$1:$K$15</definedName>
    <definedName name="Print_Area" localSheetId="3">'Część nr 3'!$A$1:$K$14</definedName>
    <definedName name="Print_Area" localSheetId="0">'Załącznik nr 1 do SWZ'!$A$1:$H$49</definedName>
  </definedNames>
  <calcPr calcId="162913"/>
</workbook>
</file>

<file path=xl/calcChain.xml><?xml version="1.0" encoding="utf-8"?>
<calcChain xmlns="http://schemas.openxmlformats.org/spreadsheetml/2006/main">
  <c r="E108" i="83" l="1"/>
  <c r="E109" i="83"/>
  <c r="E110" i="83"/>
  <c r="E111" i="83"/>
  <c r="E112" i="83"/>
  <c r="E113" i="83"/>
  <c r="E114" i="83"/>
  <c r="E115" i="83"/>
  <c r="E116" i="83"/>
  <c r="E117" i="83"/>
  <c r="E118" i="83"/>
  <c r="E119" i="83"/>
  <c r="E120" i="83"/>
  <c r="E121" i="83"/>
  <c r="E122" i="83"/>
  <c r="E107" i="83"/>
  <c r="E106" i="83"/>
  <c r="E105" i="83"/>
  <c r="E104" i="83"/>
  <c r="E103" i="83"/>
  <c r="E102" i="83"/>
  <c r="E101" i="83"/>
  <c r="E100" i="83"/>
  <c r="E99" i="83"/>
  <c r="E98" i="83"/>
  <c r="E97" i="83"/>
  <c r="E96" i="83"/>
  <c r="E95" i="83"/>
  <c r="E92" i="83" l="1"/>
  <c r="E93" i="83"/>
  <c r="E94" i="83"/>
  <c r="E80" i="83"/>
  <c r="E81" i="83"/>
  <c r="E82" i="83"/>
  <c r="E83" i="83"/>
  <c r="E84" i="83"/>
  <c r="E85" i="83"/>
  <c r="E86" i="83"/>
  <c r="E87" i="83"/>
  <c r="E88" i="83"/>
  <c r="E89" i="83"/>
  <c r="E90" i="83"/>
  <c r="E91" i="83"/>
  <c r="E61" i="83"/>
  <c r="E62" i="83"/>
  <c r="E63" i="83"/>
  <c r="E64" i="83"/>
  <c r="E65" i="83"/>
  <c r="E66" i="83"/>
  <c r="E67" i="83"/>
  <c r="E68" i="83"/>
  <c r="E69" i="83"/>
  <c r="E70" i="83"/>
  <c r="E71" i="83"/>
  <c r="E72" i="83"/>
  <c r="E73" i="83"/>
  <c r="E74" i="83"/>
  <c r="E75" i="83"/>
  <c r="E76" i="83"/>
  <c r="E77" i="83"/>
  <c r="E78" i="83"/>
  <c r="E79" i="83"/>
  <c r="E50" i="83"/>
  <c r="E51" i="83"/>
  <c r="E52" i="83"/>
  <c r="E53" i="83"/>
  <c r="E54" i="83"/>
  <c r="E55" i="83"/>
  <c r="E56" i="83"/>
  <c r="E57" i="83"/>
  <c r="E58" i="83"/>
  <c r="E59" i="83"/>
  <c r="E60" i="83"/>
  <c r="E38" i="83"/>
  <c r="E39" i="83"/>
  <c r="E40" i="83"/>
  <c r="E41" i="83"/>
  <c r="E42" i="83"/>
  <c r="E43" i="83"/>
  <c r="E44" i="83"/>
  <c r="E45" i="83"/>
  <c r="E46" i="83"/>
  <c r="E47" i="83"/>
  <c r="E48" i="83"/>
  <c r="E49" i="83"/>
  <c r="E23" i="83"/>
  <c r="E24" i="83"/>
  <c r="E25" i="83"/>
  <c r="E26" i="83"/>
  <c r="E27" i="83"/>
  <c r="E28" i="83"/>
  <c r="E29" i="83"/>
  <c r="E30" i="83"/>
  <c r="E31" i="83"/>
  <c r="E32" i="83"/>
  <c r="E33" i="83"/>
  <c r="E34" i="83"/>
  <c r="E35" i="83"/>
  <c r="E36" i="83"/>
  <c r="E37" i="83"/>
  <c r="E16" i="83"/>
  <c r="E17" i="83"/>
  <c r="E18" i="83"/>
  <c r="E19" i="83"/>
  <c r="E20" i="83"/>
  <c r="E21" i="83"/>
  <c r="E22" i="83"/>
  <c r="E10" i="83"/>
  <c r="E11" i="83"/>
  <c r="E12" i="83"/>
  <c r="E13" i="83"/>
  <c r="E14" i="83"/>
  <c r="E15" i="83"/>
  <c r="E9" i="83"/>
  <c r="C47" i="1" l="1"/>
  <c r="C46" i="1"/>
  <c r="C45" i="1"/>
  <c r="C44" i="1"/>
  <c r="B13" i="107"/>
  <c r="B12" i="107"/>
  <c r="B11" i="107"/>
  <c r="B10" i="107"/>
  <c r="B9" i="107"/>
  <c r="B10" i="83"/>
  <c r="C10" i="83"/>
  <c r="D10" i="83"/>
  <c r="B11" i="83"/>
  <c r="C11" i="83"/>
  <c r="D11" i="83"/>
  <c r="B12" i="83"/>
  <c r="C12" i="83"/>
  <c r="D12" i="83"/>
  <c r="B13" i="83"/>
  <c r="C13" i="83"/>
  <c r="D13" i="83"/>
  <c r="B14" i="83"/>
  <c r="C14" i="83"/>
  <c r="D14" i="83"/>
  <c r="B15" i="83"/>
  <c r="C15" i="83"/>
  <c r="D15" i="83"/>
  <c r="B16" i="83"/>
  <c r="C16" i="83"/>
  <c r="D16" i="83"/>
  <c r="B17" i="83"/>
  <c r="C17" i="83"/>
  <c r="D17" i="83"/>
  <c r="B18" i="83"/>
  <c r="C18" i="83"/>
  <c r="D18" i="83"/>
  <c r="B19" i="83"/>
  <c r="C19" i="83"/>
  <c r="D19" i="83"/>
  <c r="B20" i="83"/>
  <c r="C20" i="83"/>
  <c r="D20" i="83"/>
  <c r="B21" i="83"/>
  <c r="C21" i="83"/>
  <c r="D21" i="83"/>
  <c r="B22" i="83"/>
  <c r="C22" i="83"/>
  <c r="D22" i="83"/>
  <c r="B23" i="83"/>
  <c r="C23" i="83"/>
  <c r="D23" i="83"/>
  <c r="B24" i="83"/>
  <c r="C24" i="83"/>
  <c r="D24" i="83"/>
  <c r="B25" i="83"/>
  <c r="C25" i="83"/>
  <c r="D25" i="83"/>
  <c r="B26" i="83"/>
  <c r="C26" i="83"/>
  <c r="D26" i="83"/>
  <c r="B27" i="83"/>
  <c r="C27" i="83"/>
  <c r="D27" i="83"/>
  <c r="B28" i="83"/>
  <c r="C28" i="83"/>
  <c r="D28" i="83"/>
  <c r="B29" i="83"/>
  <c r="C29" i="83"/>
  <c r="D29" i="83"/>
  <c r="B30" i="83"/>
  <c r="C30" i="83"/>
  <c r="D30" i="83"/>
  <c r="B31" i="83"/>
  <c r="C31" i="83"/>
  <c r="D31" i="83"/>
  <c r="B32" i="83"/>
  <c r="C32" i="83"/>
  <c r="D32" i="83"/>
  <c r="B33" i="83"/>
  <c r="C33" i="83"/>
  <c r="D33" i="83"/>
  <c r="B34" i="83"/>
  <c r="C34" i="83"/>
  <c r="D34" i="83"/>
  <c r="B35" i="83"/>
  <c r="C35" i="83"/>
  <c r="D35" i="83"/>
  <c r="B36" i="83"/>
  <c r="C36" i="83"/>
  <c r="D36" i="83"/>
  <c r="B37" i="83"/>
  <c r="C37" i="83"/>
  <c r="D37" i="83"/>
  <c r="B38" i="83"/>
  <c r="C38" i="83"/>
  <c r="D38" i="83"/>
  <c r="B39" i="83"/>
  <c r="C39" i="83"/>
  <c r="D39" i="83"/>
  <c r="B40" i="83"/>
  <c r="C40" i="83"/>
  <c r="D40" i="83"/>
  <c r="B41" i="83"/>
  <c r="C41" i="83"/>
  <c r="D41" i="83"/>
  <c r="B42" i="83"/>
  <c r="C42" i="83"/>
  <c r="D42" i="83"/>
  <c r="B43" i="83"/>
  <c r="C43" i="83"/>
  <c r="D43" i="83"/>
  <c r="B44" i="83"/>
  <c r="C44" i="83"/>
  <c r="D44" i="83"/>
  <c r="B45" i="83"/>
  <c r="C45" i="83"/>
  <c r="D45" i="83"/>
  <c r="B46" i="83"/>
  <c r="C46" i="83"/>
  <c r="D46" i="83"/>
  <c r="B47" i="83"/>
  <c r="C47" i="83"/>
  <c r="D47" i="83"/>
  <c r="B48" i="83"/>
  <c r="C48" i="83"/>
  <c r="D48" i="83"/>
  <c r="B49" i="83"/>
  <c r="C49" i="83"/>
  <c r="D49" i="83"/>
  <c r="B50" i="83"/>
  <c r="C50" i="83"/>
  <c r="D50" i="83"/>
  <c r="B51" i="83"/>
  <c r="C51" i="83"/>
  <c r="D51" i="83"/>
  <c r="B52" i="83"/>
  <c r="C52" i="83"/>
  <c r="D52" i="83"/>
  <c r="B53" i="83"/>
  <c r="C53" i="83"/>
  <c r="D53" i="83"/>
  <c r="B54" i="83"/>
  <c r="C54" i="83"/>
  <c r="D54" i="83"/>
  <c r="B55" i="83"/>
  <c r="C55" i="83"/>
  <c r="D55" i="83"/>
  <c r="B56" i="83"/>
  <c r="C56" i="83"/>
  <c r="D56" i="83"/>
  <c r="B57" i="83"/>
  <c r="C57" i="83"/>
  <c r="D57" i="83"/>
  <c r="B58" i="83"/>
  <c r="C58" i="83"/>
  <c r="D58" i="83"/>
  <c r="B59" i="83"/>
  <c r="C59" i="83"/>
  <c r="D59" i="83"/>
  <c r="B60" i="83"/>
  <c r="C60" i="83"/>
  <c r="D60" i="83"/>
  <c r="B61" i="83"/>
  <c r="C61" i="83"/>
  <c r="D61" i="83"/>
  <c r="B62" i="83"/>
  <c r="C62" i="83"/>
  <c r="D62" i="83"/>
  <c r="B63" i="83"/>
  <c r="C63" i="83"/>
  <c r="D63" i="83"/>
  <c r="B64" i="83"/>
  <c r="C64" i="83"/>
  <c r="D64" i="83"/>
  <c r="B65" i="83"/>
  <c r="C65" i="83"/>
  <c r="D65" i="83"/>
  <c r="B66" i="83"/>
  <c r="C66" i="83"/>
  <c r="D66" i="83"/>
  <c r="B67" i="83"/>
  <c r="C67" i="83"/>
  <c r="D67" i="83"/>
  <c r="B68" i="83"/>
  <c r="C68" i="83"/>
  <c r="D68" i="83"/>
  <c r="B69" i="83"/>
  <c r="C69" i="83"/>
  <c r="D69" i="83"/>
  <c r="B70" i="83"/>
  <c r="C70" i="83"/>
  <c r="D70" i="83"/>
  <c r="B71" i="83"/>
  <c r="C71" i="83"/>
  <c r="D71" i="83"/>
  <c r="B72" i="83"/>
  <c r="C72" i="83"/>
  <c r="D72" i="83"/>
  <c r="B73" i="83"/>
  <c r="C73" i="83"/>
  <c r="D73" i="83"/>
  <c r="B74" i="83"/>
  <c r="C74" i="83"/>
  <c r="D74" i="83"/>
  <c r="B75" i="83"/>
  <c r="C75" i="83"/>
  <c r="D75" i="83"/>
  <c r="B76" i="83"/>
  <c r="C76" i="83"/>
  <c r="D76" i="83"/>
  <c r="B77" i="83"/>
  <c r="C77" i="83"/>
  <c r="D77" i="83"/>
  <c r="B78" i="83"/>
  <c r="C78" i="83"/>
  <c r="D78" i="83"/>
  <c r="B79" i="83"/>
  <c r="C79" i="83"/>
  <c r="D79" i="83"/>
  <c r="B80" i="83"/>
  <c r="C80" i="83"/>
  <c r="D80" i="83"/>
  <c r="B81" i="83"/>
  <c r="C81" i="83"/>
  <c r="D81" i="83"/>
  <c r="B82" i="83"/>
  <c r="C82" i="83"/>
  <c r="D82" i="83"/>
  <c r="B83" i="83"/>
  <c r="C83" i="83"/>
  <c r="D83" i="83"/>
  <c r="B84" i="83"/>
  <c r="C84" i="83"/>
  <c r="D84" i="83"/>
  <c r="B85" i="83"/>
  <c r="C85" i="83"/>
  <c r="D85" i="83"/>
  <c r="B86" i="83"/>
  <c r="C86" i="83"/>
  <c r="D86" i="83"/>
  <c r="B87" i="83"/>
  <c r="C87" i="83"/>
  <c r="D87" i="83"/>
  <c r="B88" i="83"/>
  <c r="C88" i="83"/>
  <c r="D88" i="83"/>
  <c r="B89" i="83"/>
  <c r="C89" i="83"/>
  <c r="D89" i="83"/>
  <c r="B90" i="83"/>
  <c r="C90" i="83"/>
  <c r="D90" i="83"/>
  <c r="B91" i="83"/>
  <c r="B92" i="83"/>
  <c r="B93" i="83"/>
  <c r="D93" i="83"/>
  <c r="B94" i="83"/>
  <c r="D94" i="83"/>
  <c r="D9" i="83" l="1"/>
  <c r="C9" i="83"/>
  <c r="B9" i="83"/>
  <c r="C32" i="1" l="1"/>
  <c r="C33" i="1"/>
  <c r="C34" i="1"/>
  <c r="C35" i="1"/>
  <c r="C36" i="1"/>
  <c r="C37" i="1"/>
  <c r="C38" i="1"/>
  <c r="C39" i="1"/>
</calcChain>
</file>

<file path=xl/comments1.xml><?xml version="1.0" encoding="utf-8"?>
<comments xmlns="http://schemas.openxmlformats.org/spreadsheetml/2006/main">
  <authors>
    <author>Jacek francuz</author>
    <author>ania</author>
  </authors>
  <commentList>
    <comment ref="A1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  <comment ref="D31" authorId="1" shapeId="0">
      <text>
        <r>
          <rPr>
            <sz val="8"/>
            <color indexed="81"/>
            <rFont val="Tahoma"/>
            <family val="2"/>
          </rPr>
          <t>Wartość w tej kolumnie przepisuje się automatycznie z pola "Cena brutto" na arkuszu właściwego zadania</t>
        </r>
      </text>
    </comment>
  </commentList>
</comments>
</file>

<file path=xl/comments2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5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3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4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3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3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26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3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7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3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3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3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3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3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Zamówienia Publiczne</author>
    <author>ania</author>
  </authors>
  <commentList>
    <comment ref="A8" authorId="0" shapeId="0">
      <text>
        <r>
          <rPr>
            <b/>
            <sz val="8"/>
            <color indexed="81"/>
            <rFont val="Tahoma"/>
            <family val="2"/>
            <charset val="238"/>
          </rPr>
          <t>ProPublicoEx: start tabeli. Komentarz zastrzeżony - proszę nie modyfikować</t>
        </r>
      </text>
    </comment>
    <comment ref="C13" authorId="1" shapeId="0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<sst xmlns="http://schemas.openxmlformats.org/spreadsheetml/2006/main" count="449" uniqueCount="164">
  <si>
    <t>Część</t>
  </si>
  <si>
    <t>Składamy ofertę na następujące części:</t>
  </si>
  <si>
    <t>Numer części:</t>
  </si>
  <si>
    <t>Pojemność</t>
  </si>
  <si>
    <t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producenta.</t>
  </si>
  <si>
    <t>ID-Pipetor FP-4</t>
  </si>
  <si>
    <t>A09312221</t>
  </si>
  <si>
    <t>Przegląd zgodny z wymaganiami producenta obejmujący min. czyszczenie, sprawdzenie bezpieczeństwa mechanicznego i elektrycznego, kontrolę zużycia części i wyposażenia, sprawdzenie poprawności ogólnego funkcjonowania myjni,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i czyszczenie sitek na elektrozaworach, sprawdzenie i odkamienienie dysz i wytwornicy pary, testy bezpieczeństwa elektrycznego. Koszt przeglądu obejmuje koszty dojazdu.</t>
  </si>
  <si>
    <t>Poszczególne przeglądy zostaną udokumentowane kartą pracy/raportem serwisowym, oraz wpisem do paszportu technicznego. Aparaty zostaną oznakowane nalepką z terminem wykonania kolejnego przeglądu.</t>
  </si>
  <si>
    <t>Przegląd zgodny z wymaganiami producenta obejmujący min. czyszczenie, sprawdzenie bezpieczeństwa mechanicznego i elektrycznego, smarowanie ruchomych części mechanicznych,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</si>
  <si>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Nr ser.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</si>
  <si>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</t>
  </si>
  <si>
    <t>Przedmiot:</t>
  </si>
  <si>
    <t>Temat:</t>
  </si>
  <si>
    <t>NIP:</t>
  </si>
  <si>
    <t>REGON:</t>
  </si>
  <si>
    <t>Cena brutto:</t>
  </si>
  <si>
    <t>Kwota VAT:</t>
  </si>
  <si>
    <t>cena brutto słownie:</t>
  </si>
  <si>
    <t>Nazwa Wykonawcy:</t>
  </si>
  <si>
    <t>Nr</t>
  </si>
  <si>
    <t>Nazwa/ Model</t>
  </si>
  <si>
    <t>Nr seryjny</t>
  </si>
  <si>
    <t>Rok produkcji</t>
  </si>
  <si>
    <t>Przegląd do</t>
  </si>
  <si>
    <t>Cena netto</t>
  </si>
  <si>
    <t>Stawka podatku VAT</t>
  </si>
  <si>
    <t>Cena brutto</t>
  </si>
  <si>
    <t>Cena brutto razem:</t>
  </si>
  <si>
    <t>Pipety</t>
  </si>
  <si>
    <t>System transportu pacjenta</t>
  </si>
  <si>
    <t>Zephyr ZTG-4</t>
  </si>
  <si>
    <t>TAK</t>
  </si>
  <si>
    <t>Ceralas D50</t>
  </si>
  <si>
    <t>2416-G</t>
  </si>
  <si>
    <t>Przegląd zgodny z wymaganiami producenta obejmujący min. czyszczenie,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</si>
  <si>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</si>
  <si>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r>
  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</t>
    </r>
    <r>
      <rPr>
        <b/>
        <sz val="10"/>
        <rFont val="Arial CE"/>
        <charset val="238"/>
      </rPr>
      <t>Koszt przeglądu obejmuje koszty dojazdu.</t>
    </r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</si>
  <si>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</t>
  </si>
  <si>
    <t>Aparat do znieczulania Taema</t>
  </si>
  <si>
    <t>Clarys 2000</t>
  </si>
  <si>
    <t>C1587</t>
  </si>
  <si>
    <t>Przegląd zostanie udokumentowany kartą pracy/raportem serwisowym, oraz wpisem do paszportu technicznego, a wyniki testu bezpieczeństwa elektrycznego na oddzielnym protokole. Aparat zostanie oznakowany nalepką z terminem wykonania kolejnego przeglądu.</t>
  </si>
  <si>
    <t>Laser do udrażniania światła oskrzeli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</si>
  <si>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aparatu z deklarowanymi przez producenta, sprawdzenie poprawności działania zgodnie z normami bezpieczeństwa zalecanymi przez producenta, konserwację zgodnie z zaleceniami producenta, testy bezpieczeństwa elektrycznego. Przegląd obejmuje min. wymianę czujnika tlenu. Koszt przeglądu obejmuje koszty dojazdu.</t>
  </si>
  <si>
    <t>0,5 - 10µl</t>
  </si>
  <si>
    <t>K521521</t>
  </si>
  <si>
    <t>10 - 100µl</t>
  </si>
  <si>
    <t>L50582I</t>
  </si>
  <si>
    <t>0,5-10µl</t>
  </si>
  <si>
    <t>10-100µl</t>
  </si>
  <si>
    <t>12,5-50µl</t>
  </si>
  <si>
    <t>A09312311</t>
  </si>
  <si>
    <t>ID-Pipetor FP-2</t>
  </si>
  <si>
    <t>10 - 50µl</t>
  </si>
  <si>
    <t>K65323</t>
  </si>
  <si>
    <t>Research</t>
  </si>
  <si>
    <t>100 - 1000µl</t>
  </si>
  <si>
    <t>234126Z</t>
  </si>
  <si>
    <t>P20084C</t>
  </si>
  <si>
    <t>Q22386D</t>
  </si>
  <si>
    <t>J26958B</t>
  </si>
  <si>
    <t>20 - 200µl</t>
  </si>
  <si>
    <t>279640A</t>
  </si>
  <si>
    <t>P17412E</t>
  </si>
  <si>
    <t>0,1 - 2,5µl</t>
  </si>
  <si>
    <t>364475Z</t>
  </si>
  <si>
    <t>285236A</t>
  </si>
  <si>
    <t>P30446C</t>
  </si>
  <si>
    <t>P11832B</t>
  </si>
  <si>
    <t>P25905B</t>
  </si>
  <si>
    <t>P20124C</t>
  </si>
  <si>
    <t>O13935G</t>
  </si>
  <si>
    <t>022779G</t>
  </si>
  <si>
    <t>N37094G</t>
  </si>
  <si>
    <t>N13919N</t>
  </si>
  <si>
    <t>2027447A</t>
  </si>
  <si>
    <t>121968A</t>
  </si>
  <si>
    <t>G22667H</t>
  </si>
  <si>
    <t>500 - 5000µl</t>
  </si>
  <si>
    <t>167476Z</t>
  </si>
  <si>
    <t>G29360H</t>
  </si>
  <si>
    <t>Medilab</t>
  </si>
  <si>
    <t>1  5µl</t>
  </si>
  <si>
    <t>CR43852</t>
  </si>
  <si>
    <t xml:space="preserve">Przegląd zostanie udokumentowany kartą pracy/raportem serwisowym. Koszt przeglądu obejmuje koszty dojazdu lub wysyłki (wysyłka w maksymalnie 5 rzutach po kilkanaście pipet). </t>
  </si>
  <si>
    <t xml:space="preserve">Jeśli wybór oferty będzie prowadzić do powstania u Zamawiającego obowiązku podatkowego zgodnie z przepisami o podatku od towarów i usług Wykonawca winien poinformować o tym Zamawiającego np. poprzez wpisanie w kolumnie "Kwota VAT" wyrażenia "po stronie Zamawiającego" lub inny tekst jednoznacznie wskazujący, że obowiązek podatkowy będzie po stronie Zamawiającego.  </t>
  </si>
  <si>
    <t>Zamierzam  powierzyć część zamówienia Podwykonawcy: nazwa lub firma Podwykonawcy, część zamówienia, która zostanie powierzona podwykonawcy* (*niepotrzebne skreślić)…………………………. ……………………………………………………………………………………………………….. / 
Nie zamierzam powierzyć część zamówienia Podwykonawcy* (*niepotrzebne skreślić).</t>
  </si>
  <si>
    <t xml:space="preserve">Oświadczam, że wypełniłem obowiązki informacyjne przewidziane w art. 13 lub art. 14 RODO (rozporządzenie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 wobec osób fizycznych, od których dane osobowe bezpośrednio lub pośrednio pozyskałem w celu ubiegania się o udzielenie zamówienia publicznego w niniejszym postępowaniu.*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
</t>
  </si>
  <si>
    <t>Nr domu:</t>
  </si>
  <si>
    <t>Nr lokalu</t>
  </si>
  <si>
    <t>Kod pocztowy:</t>
  </si>
  <si>
    <t>Ulica:</t>
  </si>
  <si>
    <t>Miejscowość</t>
  </si>
  <si>
    <t>BDO (jeśli dotyczy):</t>
  </si>
  <si>
    <t>KRS (jeśli dotyczy):</t>
  </si>
  <si>
    <t>Nazwa Banku</t>
  </si>
  <si>
    <t>Numer rachunku:</t>
  </si>
  <si>
    <t>Nazwa banku oraz numer rachunku bankowego do realizacji przedmiotu umowy:</t>
  </si>
  <si>
    <t>Województwo</t>
  </si>
  <si>
    <t>Wykonawca, którego reprezentuję/reprezentujemy* jest :</t>
  </si>
  <si>
    <t>* niepotrzebne skreślić</t>
  </si>
  <si>
    <t>□ mikroprzedsiębiorstwem</t>
  </si>
  <si>
    <t>□ małym przedsiębiorstwem</t>
  </si>
  <si>
    <t>□ średnim przedsiębiorstwem</t>
  </si>
  <si>
    <t>□ jednoosobową działalnością gospodarczą</t>
  </si>
  <si>
    <t>□ osobą fizyczną nieprowadzącą działalności gospodarczej</t>
  </si>
  <si>
    <t>□ innym podmiotem</t>
  </si>
  <si>
    <t>e-mail</t>
  </si>
  <si>
    <t>Telefon</t>
  </si>
  <si>
    <t>Numer postępowania</t>
  </si>
  <si>
    <t>Okresowe przeglądy techniczne aparatury  i sprzętu medycznego</t>
  </si>
  <si>
    <t>System do radiografii próbek biopsyjnych</t>
  </si>
  <si>
    <t>Xpert 20</t>
  </si>
  <si>
    <t>1520-075-405</t>
  </si>
  <si>
    <t>Detektory promieniowania gamma</t>
  </si>
  <si>
    <t>GammaFinder II</t>
  </si>
  <si>
    <t>040106</t>
  </si>
  <si>
    <t>020758</t>
  </si>
  <si>
    <t>040413</t>
  </si>
  <si>
    <t xml:space="preserve"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wymianę baterii. </t>
  </si>
  <si>
    <t>Poszczególne przeglądy zostaną udokumentowane kartą pracy/raportem serwisowym, oraz wpisem do paszportu technicznego. Aparaty zostaną oznakowane nalepką z terminem wykonania kolejnego przeglądu. Koszt przeglądu obejmuje koszty dojazdu lub wysyłki. W przypadku wysyłki Wykonawca ponosi pełną odpowiedzialność za przewożony sprzęt.</t>
  </si>
  <si>
    <t>14 dni od podpisania umowy</t>
  </si>
  <si>
    <t>Komory manipulacyjne</t>
  </si>
  <si>
    <t>NMC 50 DSI</t>
  </si>
  <si>
    <t>NMC 50 1/30-20VF</t>
  </si>
  <si>
    <t>Przegląd zgodny z wymaganiami producenta obejmujący min. czyszczenie, sprawdzenie bezpieczeństwa mechanicznego i elektrycznego, sprawdzenie prawidłowego otwierania i zamykania szklanej pokrywy frontowej, prawidłowego ruchu osłony ze szkła ołowiowego, systemu wentylacji i systemu filtrów, systemu oświetlenia i UV, systemu podnośników,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bezpieczeństwa elektrycznego w niezbędnym zakresie. Koszt przeglądu obejmuje również sprawdzenie mierników dawki Curiementor obejmujące kontrolę przewodów sygnałowych i przycisków, sprawdzenie zerowania i pomiaru tła, sprawdzenie działania źródłem kontrolnym dostarczonym przez użytkownika. Koszt przeglądu obejmuje koszty dojazdu.</t>
  </si>
  <si>
    <t>Image1 S</t>
  </si>
  <si>
    <t>XS01524</t>
  </si>
  <si>
    <t>Telepack X/ Telecam DX II</t>
  </si>
  <si>
    <t>20045020/ VV836914-H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</si>
  <si>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Wykonawca w ramach przeglądu zobowiązuje się do przygotowania bieżących zaleceń eksploatacyjnych związanych ze stanem aparatów, instrumentów oraz ich dalszym użytkowaniem. Wykonawca zobowiązuje się do wykonania ekspertyz technicznych związanych z wykrytymi usterkami oraz kosztorysu naprawy. Koszt przeglądu obejmuje koszty dojazdu.</t>
  </si>
  <si>
    <t>Zestawy endoskopowe Karl Storz</t>
  </si>
  <si>
    <t>Myjnia dezynfektor do kaczek i basenów Franke</t>
  </si>
  <si>
    <t>DEKO 190</t>
  </si>
  <si>
    <t>0847V180.PL01</t>
  </si>
  <si>
    <t>Morcelator Richard Wolf</t>
  </si>
  <si>
    <t>149401407R</t>
  </si>
  <si>
    <t>Przegląd zgodny z wymaganiami producenta obejmujący min. czyszczenie, sprawdzenie bezpieczeństwa mechanicznego i elektrycznego, kontrolę zużycia części i wyposażenia, sprawdzenie poprawności ogólnego funkcjonowania aparatu wraz z instrumentami,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Wykonawca w ramach przeglądu zobowiązuje się do przygotowania bieżących zaleceń eksploatacyjnych związanych ze stanem aparatu, instrumentów oraz ich dalszym użytkowaniem. Wykonawca zobowiązuje się do wykonania ekspertyz technicznych związanych z wykrytymi usterkami oraz kosztorysu naprawy. Koszt przeglądu obejmuje koszty dojazdu.</t>
  </si>
  <si>
    <t>Nóż harmoniczny</t>
  </si>
  <si>
    <t>GEN11</t>
  </si>
  <si>
    <t>Przegląd zostanie udokumentowany kartą pracy/raportem serwisowym, oraz wpisem do paszportu technicznego, a wyniki testu bezpieczeństwa elektrycznego na oddzielnym protokole. Aparat zostanie oznakowany nalepką z terminem wykonania kolejnego przeglądu. Koszt przeglądu obejmuje koszty dojazdu lub wysyłki. W przypadku wysyłki Wykonawca ponosi pełną odpowiedzialność za przewożony sprzęt.</t>
  </si>
  <si>
    <t>Poszczególne przeglądy zostaną udokumentowane kartą pracy/raportem serwisowym, oraz wpisem do paszportu technicznego, a wyniki testu bezpieczeństwa elektrycznego na oddzielnym protokole. Łóżka zostaną oznakowane nalepką z terminem wykonania kolejnego przeglądu. Koszt przeglądu obejmuje koszty dojazdu.</t>
  </si>
  <si>
    <t>Łóżka intensywnej opieki medycznej</t>
  </si>
  <si>
    <t>133569_1_5/1</t>
  </si>
  <si>
    <t>133569_1_5/2</t>
  </si>
  <si>
    <t>133569_1_5/3</t>
  </si>
  <si>
    <t>133569_1_5/4</t>
  </si>
  <si>
    <t>133569_1_5/5</t>
  </si>
  <si>
    <t>Przegląd zgodny z wymaganiami producenta obejmujący min. czyszczenie, sprawdzenie bezpieczeństwa mechanicznego i elektrycznego, kontrolę zużycia części i wyposażenia, sprawdzenie poprawności ogólnego funkcjonowania łóżek, sprawdzenie zgodności parametrów funkcjonalnych łóżek z deklarowanymi przez producenta, sprawdzenie poprawności działania zgodnie z normami bezpieczeństwa zalecanymi przez producenta, konserwację zgodnie z zaleceniami producenta, testy bezpieczeństwa elektrycznego. Przegląd obejmuje wymianę akumulatorów w 5 łóżkach.</t>
  </si>
  <si>
    <t>Detektor promieniowania gamma laparoskopowy</t>
  </si>
  <si>
    <t>Wprobe LAP</t>
  </si>
  <si>
    <t>Przegląd zostanie udokumentowany kartą pracy/raportem serwisowym, oraz wpisem do paszportu technicznego. Aparat zostanie oznakowany nalepką z terminem wykonania kolejnego przeglądu. Koszt przeglądu obejmuje koszty dojazdu lub wysyłki. W przypadku wysyłki Wykonawca ponosi pełną odpowiedzialność za przewożony sprzęt.</t>
  </si>
  <si>
    <t>System obrazowania VS3 Iridium</t>
  </si>
  <si>
    <t>VS3 Iridium</t>
  </si>
  <si>
    <t>353-0426</t>
  </si>
  <si>
    <t>Robotyczny pozycjoner optyki</t>
  </si>
  <si>
    <t>Endocontrol Viky</t>
  </si>
  <si>
    <t>CX0807-17080</t>
  </si>
  <si>
    <t>Stół operacyjny Saturn Select</t>
  </si>
  <si>
    <t>Saturn Select K</t>
  </si>
  <si>
    <t>Nóż  harmoniczny</t>
  </si>
  <si>
    <t>Cz</t>
  </si>
  <si>
    <t>ZP-271-56/21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</si>
</sst>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2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10"/>
      <name val="Arial CE"/>
      <charset val="238"/>
    </font>
    <font>
      <sz val="8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0" fontId="8" fillId="0" borderId="0"/>
  </cellStyleXfs>
  <cellXfs count="116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1" xfId="0" applyFont="1" applyBorder="1" applyAlignment="1">
      <alignment horizontal="left"/>
    </xf>
    <xf numFmtId="0" fontId="0" fillId="0" borderId="0" xfId="0" applyBorder="1" applyAlignment="1" applyProtection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6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wrapText="1"/>
    </xf>
    <xf numFmtId="0" fontId="0" fillId="0" borderId="1" xfId="0" applyBorder="1"/>
    <xf numFmtId="0" fontId="2" fillId="0" borderId="0" xfId="0" applyFont="1" applyBorder="1" applyAlignment="1">
      <alignment horizontal="left"/>
    </xf>
    <xf numFmtId="0" fontId="0" fillId="0" borderId="0" xfId="0"/>
    <xf numFmtId="0" fontId="6" fillId="0" borderId="5" xfId="0" applyFont="1" applyBorder="1" applyAlignment="1">
      <alignment vertical="center"/>
    </xf>
    <xf numFmtId="16" fontId="6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Border="1" applyAlignment="1" applyProtection="1"/>
    <xf numFmtId="0" fontId="10" fillId="0" borderId="0" xfId="0" applyFont="1" applyBorder="1" applyAlignment="1"/>
    <xf numFmtId="0" fontId="10" fillId="0" borderId="0" xfId="0" applyFont="1" applyBorder="1" applyProtection="1"/>
    <xf numFmtId="0" fontId="10" fillId="0" borderId="0" xfId="0" applyFont="1" applyBorder="1" applyAlignment="1" applyProtection="1">
      <alignment horizontal="right" wrapText="1"/>
    </xf>
    <xf numFmtId="0" fontId="11" fillId="0" borderId="0" xfId="0" applyFont="1" applyBorder="1" applyProtection="1"/>
    <xf numFmtId="0" fontId="10" fillId="0" borderId="0" xfId="0" applyFont="1" applyBorder="1" applyAlignment="1" applyProtection="1">
      <alignment horizontal="right" vertical="top"/>
    </xf>
    <xf numFmtId="0" fontId="10" fillId="0" borderId="0" xfId="0" applyFont="1" applyBorder="1" applyAlignment="1" applyProtection="1">
      <alignment horizontal="right"/>
    </xf>
    <xf numFmtId="49" fontId="11" fillId="2" borderId="1" xfId="0" applyNumberFormat="1" applyFont="1" applyFill="1" applyBorder="1" applyAlignment="1" applyProtection="1">
      <alignment horizontal="left"/>
      <protection locked="0"/>
    </xf>
    <xf numFmtId="49" fontId="10" fillId="0" borderId="0" xfId="0" applyNumberFormat="1" applyFont="1" applyFill="1" applyBorder="1" applyAlignment="1" applyProtection="1">
      <alignment horizontal="right"/>
      <protection locked="0"/>
    </xf>
    <xf numFmtId="49" fontId="1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right"/>
    </xf>
    <xf numFmtId="49" fontId="11" fillId="2" borderId="1" xfId="0" applyNumberFormat="1" applyFont="1" applyFill="1" applyBorder="1" applyAlignment="1" applyProtection="1">
      <alignment horizontal="left" wrapText="1"/>
      <protection locked="0"/>
    </xf>
    <xf numFmtId="0" fontId="11" fillId="0" borderId="0" xfId="0" applyFont="1" applyBorder="1" applyAlignment="1" applyProtection="1"/>
    <xf numFmtId="0" fontId="10" fillId="0" borderId="0" xfId="0" applyFont="1" applyBorder="1" applyAlignment="1" applyProtection="1">
      <alignment wrapText="1"/>
    </xf>
    <xf numFmtId="0" fontId="10" fillId="0" borderId="0" xfId="0" applyFont="1" applyAlignment="1">
      <alignment wrapText="1"/>
    </xf>
    <xf numFmtId="0" fontId="11" fillId="0" borderId="1" xfId="0" applyFont="1" applyBorder="1" applyAlignment="1" applyProtection="1">
      <alignment horizontal="center" wrapText="1"/>
    </xf>
    <xf numFmtId="0" fontId="11" fillId="0" borderId="1" xfId="0" applyFont="1" applyBorder="1" applyAlignment="1">
      <alignment horizontal="center" wrapText="1"/>
    </xf>
    <xf numFmtId="0" fontId="10" fillId="0" borderId="1" xfId="0" applyFont="1" applyBorder="1" applyAlignment="1" applyProtection="1">
      <alignment wrapText="1"/>
    </xf>
    <xf numFmtId="0" fontId="10" fillId="0" borderId="1" xfId="0" applyFont="1" applyBorder="1" applyAlignment="1">
      <alignment wrapText="1"/>
    </xf>
    <xf numFmtId="164" fontId="11" fillId="0" borderId="0" xfId="0" applyNumberFormat="1" applyFont="1" applyBorder="1" applyProtection="1"/>
    <xf numFmtId="0" fontId="10" fillId="0" borderId="0" xfId="0" applyFont="1" applyBorder="1" applyProtection="1">
      <protection locked="0"/>
    </xf>
    <xf numFmtId="0" fontId="10" fillId="0" borderId="0" xfId="0" applyFont="1" applyBorder="1" applyAlignment="1" applyProtection="1"/>
    <xf numFmtId="49" fontId="11" fillId="0" borderId="0" xfId="0" applyNumberFormat="1" applyFont="1" applyFill="1" applyBorder="1" applyAlignment="1" applyProtection="1">
      <alignment horizontal="left"/>
      <protection locked="0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Border="1" applyAlignment="1" applyProtection="1"/>
    <xf numFmtId="0" fontId="10" fillId="0" borderId="0" xfId="0" applyFont="1" applyAlignment="1">
      <alignment wrapText="1"/>
    </xf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6" fillId="0" borderId="1" xfId="0" applyFont="1" applyBorder="1" applyAlignment="1">
      <alignment wrapText="1"/>
    </xf>
    <xf numFmtId="0" fontId="9" fillId="0" borderId="1" xfId="3" applyFont="1" applyBorder="1"/>
    <xf numFmtId="0" fontId="9" fillId="0" borderId="1" xfId="4" applyFont="1" applyBorder="1"/>
    <xf numFmtId="14" fontId="9" fillId="0" borderId="1" xfId="4" applyNumberFormat="1" applyFont="1" applyBorder="1"/>
    <xf numFmtId="0" fontId="11" fillId="0" borderId="0" xfId="0" applyFont="1" applyBorder="1" applyAlignment="1" applyProtection="1">
      <alignment horizontal="left"/>
    </xf>
    <xf numFmtId="0" fontId="10" fillId="0" borderId="0" xfId="0" applyFont="1" applyBorder="1" applyAlignment="1" applyProtection="1">
      <alignment horizontal="left" wrapText="1"/>
    </xf>
    <xf numFmtId="0" fontId="10" fillId="0" borderId="0" xfId="0" applyFont="1" applyBorder="1" applyAlignment="1" applyProtection="1">
      <alignment wrapText="1"/>
    </xf>
    <xf numFmtId="0" fontId="10" fillId="0" borderId="0" xfId="0" applyFont="1" applyAlignment="1">
      <alignment wrapText="1"/>
    </xf>
    <xf numFmtId="49" fontId="11" fillId="2" borderId="5" xfId="0" applyNumberFormat="1" applyFont="1" applyFill="1" applyBorder="1" applyAlignment="1" applyProtection="1">
      <alignment horizontal="left"/>
      <protection locked="0"/>
    </xf>
    <xf numFmtId="49" fontId="11" fillId="2" borderId="3" xfId="0" applyNumberFormat="1" applyFont="1" applyFill="1" applyBorder="1" applyAlignment="1" applyProtection="1">
      <alignment horizontal="left"/>
      <protection locked="0"/>
    </xf>
    <xf numFmtId="49" fontId="10" fillId="2" borderId="4" xfId="0" applyNumberFormat="1" applyFont="1" applyFill="1" applyBorder="1" applyAlignment="1" applyProtection="1">
      <protection locked="0"/>
    </xf>
    <xf numFmtId="164" fontId="10" fillId="0" borderId="5" xfId="1" applyNumberFormat="1" applyFont="1" applyBorder="1" applyAlignment="1">
      <alignment horizontal="center" wrapText="1"/>
    </xf>
    <xf numFmtId="164" fontId="10" fillId="0" borderId="4" xfId="1" applyNumberFormat="1" applyFont="1" applyBorder="1" applyAlignment="1">
      <alignment horizontal="center" wrapText="1"/>
    </xf>
    <xf numFmtId="0" fontId="10" fillId="0" borderId="0" xfId="0" applyFont="1" applyBorder="1" applyAlignment="1" applyProtection="1"/>
    <xf numFmtId="0" fontId="11" fillId="0" borderId="0" xfId="0" applyFont="1" applyBorder="1" applyAlignment="1" applyProtection="1">
      <alignment horizontal="center" vertical="top"/>
    </xf>
    <xf numFmtId="0" fontId="11" fillId="0" borderId="0" xfId="0" applyFont="1" applyAlignment="1">
      <alignment horizontal="center" vertical="top"/>
    </xf>
    <xf numFmtId="0" fontId="10" fillId="0" borderId="0" xfId="0" applyFont="1" applyAlignment="1"/>
    <xf numFmtId="49" fontId="11" fillId="2" borderId="5" xfId="0" applyNumberFormat="1" applyFont="1" applyFill="1" applyBorder="1" applyAlignment="1" applyProtection="1">
      <alignment horizontal="center" wrapText="1"/>
      <protection locked="0"/>
    </xf>
    <xf numFmtId="49" fontId="11" fillId="2" borderId="3" xfId="0" applyNumberFormat="1" applyFont="1" applyFill="1" applyBorder="1" applyAlignment="1" applyProtection="1">
      <alignment horizontal="center" wrapText="1"/>
      <protection locked="0"/>
    </xf>
    <xf numFmtId="49" fontId="10" fillId="2" borderId="4" xfId="0" applyNumberFormat="1" applyFont="1" applyFill="1" applyBorder="1" applyAlignment="1" applyProtection="1">
      <alignment wrapText="1"/>
      <protection locked="0"/>
    </xf>
    <xf numFmtId="49" fontId="11" fillId="2" borderId="1" xfId="0" applyNumberFormat="1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0" fillId="0" borderId="0" xfId="0" applyFont="1" applyFill="1" applyBorder="1" applyAlignment="1" applyProtection="1">
      <alignment horizontal="center"/>
    </xf>
    <xf numFmtId="0" fontId="2" fillId="0" borderId="0" xfId="0" applyFont="1" applyAlignment="1">
      <alignment horizontal="right" vertical="center"/>
    </xf>
    <xf numFmtId="0" fontId="0" fillId="0" borderId="6" xfId="0" applyBorder="1"/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/>
    </xf>
    <xf numFmtId="0" fontId="0" fillId="0" borderId="0" xfId="0" applyBorder="1" applyAlignment="1"/>
    <xf numFmtId="165" fontId="3" fillId="2" borderId="7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10" xfId="0" applyNumberFormat="1" applyFont="1" applyFill="1" applyBorder="1" applyAlignment="1" applyProtection="1">
      <alignment horizontal="left"/>
      <protection locked="0"/>
    </xf>
    <xf numFmtId="165" fontId="3" fillId="2" borderId="11" xfId="0" applyNumberFormat="1" applyFont="1" applyFill="1" applyBorder="1" applyAlignment="1" applyProtection="1">
      <alignment horizontal="left"/>
      <protection locked="0"/>
    </xf>
    <xf numFmtId="0" fontId="3" fillId="0" borderId="12" xfId="0" applyFont="1" applyBorder="1" applyAlignment="1" applyProtection="1">
      <protection locked="0"/>
    </xf>
    <xf numFmtId="0" fontId="6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5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0" fillId="0" borderId="0" xfId="0" applyAlignment="1"/>
    <xf numFmtId="0" fontId="0" fillId="0" borderId="6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13" xfId="0" applyNumberFormat="1" applyFont="1" applyFill="1" applyBorder="1" applyAlignment="1" applyProtection="1">
      <alignment horizontal="left" wrapText="1"/>
      <protection locked="0"/>
    </xf>
    <xf numFmtId="0" fontId="3" fillId="2" borderId="14" xfId="0" applyNumberFormat="1" applyFont="1" applyFill="1" applyBorder="1" applyAlignment="1" applyProtection="1">
      <alignment horizontal="left" wrapText="1"/>
      <protection locked="0"/>
    </xf>
    <xf numFmtId="0" fontId="3" fillId="0" borderId="15" xfId="0" applyFont="1" applyBorder="1" applyAlignment="1" applyProtection="1">
      <alignment wrapText="1"/>
      <protection locked="0"/>
    </xf>
  </cellXfs>
  <cellStyles count="5">
    <cellStyle name="Normalny" xfId="0" builtinId="0"/>
    <cellStyle name="Normalny_Zadanie nr 50" xfId="3"/>
    <cellStyle name="Normalny_Zadanie nr 54" xfId="4"/>
    <cellStyle name="Walutowy" xfId="1" builtinId="4"/>
    <cellStyle name="Walutowy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C52"/>
  <sheetViews>
    <sheetView topLeftCell="A58" zoomScaleNormal="100" zoomScaleSheetLayoutView="85" workbookViewId="0">
      <selection activeCell="C47" sqref="C47"/>
    </sheetView>
  </sheetViews>
  <sheetFormatPr defaultColWidth="9.140625" defaultRowHeight="15" x14ac:dyDescent="0.25"/>
  <cols>
    <col min="1" max="1" width="2.85546875" style="35" customWidth="1"/>
    <col min="2" max="2" width="18.85546875" style="35" customWidth="1"/>
    <col min="3" max="3" width="41" style="35" customWidth="1"/>
    <col min="4" max="4" width="21.140625" style="35" customWidth="1"/>
    <col min="5" max="5" width="19.28515625" style="35" customWidth="1"/>
    <col min="6" max="6" width="8.42578125" style="35" customWidth="1"/>
    <col min="7" max="7" width="9" style="35" customWidth="1"/>
    <col min="8" max="16384" width="9.140625" style="35"/>
  </cols>
  <sheetData>
    <row r="1" spans="1:29" x14ac:dyDescent="0.25">
      <c r="A1" s="33"/>
      <c r="B1" s="34"/>
      <c r="C1" s="34"/>
      <c r="D1" s="34"/>
      <c r="E1" s="34"/>
      <c r="F1" s="34"/>
      <c r="G1" s="34"/>
      <c r="H1" s="34"/>
      <c r="I1" s="34"/>
      <c r="J1" s="34"/>
      <c r="K1" s="33"/>
      <c r="L1" s="34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</row>
    <row r="2" spans="1:29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</row>
    <row r="3" spans="1:29" ht="30" x14ac:dyDescent="0.25">
      <c r="A3" s="76"/>
      <c r="B3" s="36" t="s">
        <v>110</v>
      </c>
      <c r="C3" s="67" t="s">
        <v>163</v>
      </c>
      <c r="G3" s="37"/>
      <c r="H3" s="33"/>
      <c r="I3" s="33"/>
      <c r="J3" s="33"/>
      <c r="K3" s="33"/>
      <c r="L3" s="33"/>
    </row>
    <row r="4" spans="1:29" x14ac:dyDescent="0.25">
      <c r="A4" s="76"/>
      <c r="B4" s="76"/>
      <c r="C4" s="76"/>
      <c r="D4" s="76"/>
      <c r="E4" s="76"/>
      <c r="F4" s="76"/>
      <c r="G4" s="76"/>
      <c r="H4" s="33"/>
      <c r="I4" s="33"/>
      <c r="J4" s="33"/>
      <c r="K4" s="33"/>
      <c r="L4" s="33"/>
    </row>
    <row r="5" spans="1:29" ht="26.25" customHeight="1" x14ac:dyDescent="0.25">
      <c r="A5" s="76"/>
      <c r="B5" s="38" t="s">
        <v>12</v>
      </c>
      <c r="C5" s="77" t="s">
        <v>111</v>
      </c>
      <c r="D5" s="78"/>
      <c r="E5" s="78"/>
      <c r="F5" s="78"/>
      <c r="G5" s="78"/>
      <c r="H5" s="79"/>
      <c r="I5" s="33"/>
      <c r="J5" s="33"/>
      <c r="K5" s="33"/>
      <c r="L5" s="33"/>
    </row>
    <row r="6" spans="1:29" x14ac:dyDescent="0.25"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</row>
    <row r="7" spans="1:29" x14ac:dyDescent="0.25">
      <c r="B7" s="39" t="s">
        <v>19</v>
      </c>
      <c r="C7" s="80"/>
      <c r="D7" s="81"/>
      <c r="E7" s="81"/>
      <c r="F7" s="81"/>
      <c r="G7" s="81"/>
      <c r="H7" s="82"/>
      <c r="I7" s="33"/>
      <c r="J7" s="33"/>
      <c r="K7" s="33"/>
      <c r="L7" s="33"/>
    </row>
    <row r="8" spans="1:29" x14ac:dyDescent="0.25">
      <c r="H8" s="33"/>
      <c r="I8" s="33"/>
      <c r="J8" s="33"/>
      <c r="K8" s="33"/>
      <c r="L8" s="33"/>
    </row>
    <row r="9" spans="1:29" x14ac:dyDescent="0.25">
      <c r="B9" s="39" t="s">
        <v>92</v>
      </c>
      <c r="C9" s="40"/>
      <c r="D9" s="39" t="s">
        <v>89</v>
      </c>
      <c r="E9" s="40"/>
      <c r="F9" s="39" t="s">
        <v>90</v>
      </c>
      <c r="G9" s="71"/>
      <c r="H9" s="73"/>
      <c r="I9" s="33"/>
      <c r="J9" s="33"/>
      <c r="K9" s="33"/>
      <c r="L9" s="33"/>
    </row>
    <row r="10" spans="1:29" x14ac:dyDescent="0.25">
      <c r="B10" s="39" t="s">
        <v>93</v>
      </c>
      <c r="C10" s="40"/>
      <c r="D10" s="39"/>
      <c r="E10" s="41" t="s">
        <v>91</v>
      </c>
      <c r="F10" s="83"/>
      <c r="G10" s="83"/>
      <c r="H10" s="83"/>
      <c r="I10" s="33"/>
      <c r="J10" s="33"/>
      <c r="K10" s="33"/>
      <c r="L10" s="33"/>
    </row>
    <row r="11" spans="1:29" x14ac:dyDescent="0.25">
      <c r="B11" s="39" t="s">
        <v>99</v>
      </c>
      <c r="C11" s="40"/>
      <c r="D11" s="39"/>
      <c r="E11" s="41"/>
      <c r="F11" s="42"/>
      <c r="G11" s="42"/>
      <c r="H11" s="42"/>
      <c r="I11" s="33"/>
      <c r="J11" s="33"/>
      <c r="K11" s="33"/>
      <c r="L11" s="33"/>
    </row>
    <row r="12" spans="1:29" x14ac:dyDescent="0.25">
      <c r="B12" s="43" t="s">
        <v>14</v>
      </c>
      <c r="C12" s="40"/>
      <c r="D12" s="43"/>
      <c r="E12" s="43" t="s">
        <v>108</v>
      </c>
      <c r="F12" s="83"/>
      <c r="G12" s="83"/>
      <c r="H12" s="83"/>
      <c r="I12" s="33"/>
      <c r="J12" s="33"/>
      <c r="K12" s="33"/>
      <c r="L12" s="33"/>
    </row>
    <row r="13" spans="1:29" x14ac:dyDescent="0.25">
      <c r="B13" s="39" t="s">
        <v>15</v>
      </c>
      <c r="C13" s="40"/>
      <c r="D13" s="43"/>
      <c r="E13" s="41" t="s">
        <v>109</v>
      </c>
      <c r="F13" s="83"/>
      <c r="G13" s="83"/>
      <c r="H13" s="83"/>
      <c r="I13" s="33"/>
      <c r="J13" s="33"/>
      <c r="K13" s="33"/>
      <c r="L13" s="33"/>
    </row>
    <row r="14" spans="1:29" x14ac:dyDescent="0.25">
      <c r="B14" s="43" t="s">
        <v>95</v>
      </c>
      <c r="C14" s="40"/>
      <c r="H14" s="33"/>
      <c r="I14" s="33"/>
      <c r="J14" s="33"/>
      <c r="K14" s="33"/>
      <c r="L14" s="33"/>
    </row>
    <row r="15" spans="1:29" x14ac:dyDescent="0.25">
      <c r="B15" s="43" t="s">
        <v>94</v>
      </c>
      <c r="C15" s="40"/>
      <c r="H15" s="33"/>
      <c r="I15" s="33"/>
      <c r="J15" s="33"/>
      <c r="K15" s="33"/>
      <c r="L15" s="33"/>
    </row>
    <row r="16" spans="1:29" x14ac:dyDescent="0.25">
      <c r="B16" s="43"/>
      <c r="C16" s="55"/>
      <c r="H16" s="54"/>
      <c r="I16" s="54"/>
      <c r="J16" s="54"/>
      <c r="K16" s="54"/>
      <c r="L16" s="54"/>
    </row>
    <row r="17" spans="2:29" ht="33" customHeight="1" x14ac:dyDescent="0.25">
      <c r="B17" s="43"/>
      <c r="C17" s="56" t="s">
        <v>100</v>
      </c>
      <c r="H17" s="54"/>
      <c r="I17" s="54"/>
      <c r="J17" s="54"/>
      <c r="K17" s="54"/>
      <c r="L17" s="54"/>
    </row>
    <row r="18" spans="2:29" x14ac:dyDescent="0.25">
      <c r="B18" s="43"/>
      <c r="C18" s="32" t="s">
        <v>102</v>
      </c>
      <c r="H18" s="54"/>
      <c r="I18" s="54"/>
      <c r="J18" s="54"/>
      <c r="K18" s="54"/>
      <c r="L18" s="54"/>
    </row>
    <row r="19" spans="2:29" x14ac:dyDescent="0.25">
      <c r="B19" s="43"/>
      <c r="C19" s="32" t="s">
        <v>103</v>
      </c>
      <c r="H19" s="54"/>
      <c r="I19" s="54"/>
      <c r="J19" s="54"/>
      <c r="K19" s="54"/>
      <c r="L19" s="54"/>
    </row>
    <row r="20" spans="2:29" x14ac:dyDescent="0.25">
      <c r="B20" s="43"/>
      <c r="C20" s="32" t="s">
        <v>104</v>
      </c>
      <c r="H20" s="54"/>
      <c r="I20" s="54"/>
      <c r="J20" s="54"/>
      <c r="K20" s="54"/>
      <c r="L20" s="54"/>
    </row>
    <row r="21" spans="2:29" x14ac:dyDescent="0.25">
      <c r="B21" s="43"/>
      <c r="C21" s="32" t="s">
        <v>105</v>
      </c>
      <c r="H21" s="54"/>
      <c r="I21" s="54"/>
      <c r="J21" s="54"/>
      <c r="K21" s="54"/>
      <c r="L21" s="54"/>
    </row>
    <row r="22" spans="2:29" ht="33.75" customHeight="1" x14ac:dyDescent="0.25">
      <c r="B22" s="43"/>
      <c r="C22" s="57" t="s">
        <v>106</v>
      </c>
      <c r="H22" s="54"/>
      <c r="I22" s="54"/>
      <c r="J22" s="54"/>
      <c r="K22" s="54"/>
      <c r="L22" s="54"/>
    </row>
    <row r="23" spans="2:29" x14ac:dyDescent="0.25">
      <c r="B23" s="43"/>
      <c r="C23" s="32" t="s">
        <v>107</v>
      </c>
      <c r="H23" s="54"/>
      <c r="I23" s="54"/>
      <c r="J23" s="54"/>
      <c r="K23" s="54"/>
      <c r="L23" s="54"/>
    </row>
    <row r="24" spans="2:29" ht="27" customHeight="1" x14ac:dyDescent="0.25">
      <c r="B24" s="43"/>
      <c r="C24" s="32" t="s">
        <v>101</v>
      </c>
      <c r="H24" s="54"/>
      <c r="I24" s="54"/>
      <c r="J24" s="54"/>
      <c r="K24" s="54"/>
      <c r="L24" s="54"/>
    </row>
    <row r="25" spans="2:29" x14ac:dyDescent="0.25">
      <c r="B25" s="43"/>
      <c r="C25" s="55"/>
      <c r="H25" s="54"/>
      <c r="I25" s="54"/>
      <c r="J25" s="54"/>
      <c r="K25" s="54"/>
      <c r="L25" s="54"/>
    </row>
    <row r="26" spans="2:29" x14ac:dyDescent="0.25">
      <c r="B26" s="86" t="s">
        <v>98</v>
      </c>
      <c r="C26" s="86"/>
      <c r="D26" s="86"/>
      <c r="H26" s="33"/>
      <c r="I26" s="33"/>
      <c r="J26" s="33"/>
      <c r="K26" s="33"/>
      <c r="L26" s="33"/>
    </row>
    <row r="27" spans="2:29" x14ac:dyDescent="0.25">
      <c r="B27" s="39" t="s">
        <v>96</v>
      </c>
      <c r="C27" s="44"/>
      <c r="D27" s="36" t="s">
        <v>97</v>
      </c>
      <c r="E27" s="71"/>
      <c r="F27" s="72"/>
      <c r="G27" s="72"/>
      <c r="H27" s="73"/>
      <c r="I27" s="33"/>
      <c r="J27" s="33"/>
      <c r="K27" s="33"/>
      <c r="L27" s="33"/>
    </row>
    <row r="28" spans="2:29" ht="9" customHeight="1" x14ac:dyDescent="0.25">
      <c r="C28" s="45"/>
      <c r="D28" s="45"/>
      <c r="E28" s="45"/>
      <c r="F28" s="45"/>
      <c r="G28" s="45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</row>
    <row r="29" spans="2:29" x14ac:dyDescent="0.25">
      <c r="B29" s="69" t="s">
        <v>1</v>
      </c>
      <c r="C29" s="70"/>
      <c r="D29" s="70"/>
      <c r="E29" s="70"/>
      <c r="F29" s="70"/>
      <c r="G29" s="70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</row>
    <row r="30" spans="2:29" ht="7.5" customHeight="1" x14ac:dyDescent="0.25">
      <c r="B30" s="46"/>
      <c r="C30" s="47"/>
      <c r="D30" s="47"/>
      <c r="E30" s="47"/>
      <c r="F30" s="47"/>
      <c r="G30" s="47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</row>
    <row r="31" spans="2:29" x14ac:dyDescent="0.25">
      <c r="B31" s="48" t="s">
        <v>2</v>
      </c>
      <c r="C31" s="49" t="s">
        <v>13</v>
      </c>
      <c r="D31" s="84" t="s">
        <v>16</v>
      </c>
      <c r="E31" s="85"/>
      <c r="F31" s="47"/>
      <c r="G31" s="47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</row>
    <row r="32" spans="2:29" ht="24.75" customHeight="1" x14ac:dyDescent="0.25">
      <c r="B32" s="50">
        <v>1</v>
      </c>
      <c r="C32" s="51" t="str">
        <f>'Część nr 1'!$C$4</f>
        <v>System do radiografii próbek biopsyjnych</v>
      </c>
      <c r="D32" s="74"/>
      <c r="E32" s="75"/>
      <c r="F32" s="47"/>
      <c r="G32" s="47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</row>
    <row r="33" spans="2:29" ht="24.75" customHeight="1" x14ac:dyDescent="0.25">
      <c r="B33" s="50">
        <v>2</v>
      </c>
      <c r="C33" s="51" t="str">
        <f>'Część nr 2'!$C$4</f>
        <v>Detektory promieniowania gamma</v>
      </c>
      <c r="D33" s="74"/>
      <c r="E33" s="75"/>
      <c r="F33" s="47"/>
      <c r="G33" s="47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</row>
    <row r="34" spans="2:29" ht="24.75" customHeight="1" x14ac:dyDescent="0.25">
      <c r="B34" s="50">
        <v>3</v>
      </c>
      <c r="C34" s="51" t="str">
        <f>'Część nr 3'!$C$4</f>
        <v>Komory manipulacyjne</v>
      </c>
      <c r="D34" s="74"/>
      <c r="E34" s="75"/>
      <c r="F34" s="47"/>
      <c r="G34" s="47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</row>
    <row r="35" spans="2:29" ht="24.75" customHeight="1" x14ac:dyDescent="0.25">
      <c r="B35" s="50">
        <v>4</v>
      </c>
      <c r="C35" s="51" t="str">
        <f>'Część nr 4'!$C$4</f>
        <v>Aparat do znieczulania Taema</v>
      </c>
      <c r="D35" s="74"/>
      <c r="E35" s="75"/>
      <c r="F35" s="47"/>
      <c r="G35" s="47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</row>
    <row r="36" spans="2:29" ht="24.75" customHeight="1" x14ac:dyDescent="0.25">
      <c r="B36" s="50">
        <v>5</v>
      </c>
      <c r="C36" s="51" t="str">
        <f>'Część nr 5'!$C$4</f>
        <v>Zestawy endoskopowe Karl Storz</v>
      </c>
      <c r="D36" s="74"/>
      <c r="E36" s="75"/>
      <c r="F36" s="47"/>
      <c r="G36" s="47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</row>
    <row r="37" spans="2:29" ht="30.75" customHeight="1" x14ac:dyDescent="0.25">
      <c r="B37" s="50">
        <v>6</v>
      </c>
      <c r="C37" s="51" t="str">
        <f>'Część nr 6'!$C$4</f>
        <v>Myjnia dezynfektor do kaczek i basenów Franke</v>
      </c>
      <c r="D37" s="74"/>
      <c r="E37" s="75"/>
      <c r="F37" s="47"/>
      <c r="G37" s="47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</row>
    <row r="38" spans="2:29" ht="24.75" customHeight="1" x14ac:dyDescent="0.25">
      <c r="B38" s="50">
        <v>7</v>
      </c>
      <c r="C38" s="51" t="str">
        <f>'Część nr 7'!$C$4</f>
        <v>Morcelator Richard Wolf</v>
      </c>
      <c r="D38" s="74"/>
      <c r="E38" s="75"/>
      <c r="F38" s="47"/>
      <c r="G38" s="47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</row>
    <row r="39" spans="2:29" ht="24.75" customHeight="1" x14ac:dyDescent="0.25">
      <c r="B39" s="50">
        <v>8</v>
      </c>
      <c r="C39" s="51" t="str">
        <f>'Część nr 8'!$C$4</f>
        <v>Pipety</v>
      </c>
      <c r="D39" s="74"/>
      <c r="E39" s="75"/>
      <c r="F39" s="47"/>
      <c r="G39" s="47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</row>
    <row r="40" spans="2:29" ht="24.75" customHeight="1" x14ac:dyDescent="0.25">
      <c r="B40" s="50">
        <v>9</v>
      </c>
      <c r="C40" s="51" t="s">
        <v>161</v>
      </c>
      <c r="D40" s="74"/>
      <c r="E40" s="75"/>
      <c r="F40" s="47"/>
      <c r="G40" s="47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</row>
    <row r="41" spans="2:29" ht="24.75" customHeight="1" x14ac:dyDescent="0.25">
      <c r="B41" s="50">
        <v>10</v>
      </c>
      <c r="C41" s="51" t="s">
        <v>143</v>
      </c>
      <c r="D41" s="74"/>
      <c r="E41" s="75"/>
      <c r="F41" s="59"/>
      <c r="G41" s="59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</row>
    <row r="42" spans="2:29" ht="24.75" customHeight="1" x14ac:dyDescent="0.25">
      <c r="B42" s="50">
        <v>11</v>
      </c>
      <c r="C42" s="51" t="s">
        <v>43</v>
      </c>
      <c r="D42" s="74"/>
      <c r="E42" s="75"/>
      <c r="F42" s="59"/>
      <c r="G42" s="59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</row>
    <row r="43" spans="2:29" ht="24.75" customHeight="1" x14ac:dyDescent="0.25">
      <c r="B43" s="50">
        <v>12</v>
      </c>
      <c r="C43" s="51" t="s">
        <v>30</v>
      </c>
      <c r="D43" s="74"/>
      <c r="E43" s="75"/>
      <c r="F43" s="59"/>
      <c r="G43" s="59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</row>
    <row r="44" spans="2:29" ht="30.75" customHeight="1" x14ac:dyDescent="0.25">
      <c r="B44" s="50">
        <v>13</v>
      </c>
      <c r="C44" s="51" t="str">
        <f>'Część nr 13'!C4:K4</f>
        <v>Detektor promieniowania gamma laparoskopowy</v>
      </c>
      <c r="D44" s="74"/>
      <c r="E44" s="75"/>
      <c r="F44" s="59"/>
      <c r="G44" s="59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</row>
    <row r="45" spans="2:29" ht="24.75" customHeight="1" x14ac:dyDescent="0.25">
      <c r="B45" s="50">
        <v>14</v>
      </c>
      <c r="C45" s="51" t="str">
        <f>'Część nr 14'!C4:K4</f>
        <v>System obrazowania VS3 Iridium</v>
      </c>
      <c r="D45" s="74"/>
      <c r="E45" s="75"/>
      <c r="F45" s="59"/>
      <c r="G45" s="59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</row>
    <row r="46" spans="2:29" ht="24.75" customHeight="1" x14ac:dyDescent="0.25">
      <c r="B46" s="50">
        <v>15</v>
      </c>
      <c r="C46" s="51" t="str">
        <f>'Część nr 15'!C4:K4</f>
        <v>Robotyczny pozycjoner optyki</v>
      </c>
      <c r="D46" s="74"/>
      <c r="E46" s="75"/>
      <c r="F46" s="59"/>
      <c r="G46" s="59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</row>
    <row r="47" spans="2:29" ht="24.75" customHeight="1" x14ac:dyDescent="0.25">
      <c r="B47" s="50">
        <v>16</v>
      </c>
      <c r="C47" s="51" t="str">
        <f>'Część nr 16'!C4:K4</f>
        <v>Stół operacyjny Saturn Select</v>
      </c>
      <c r="D47" s="74"/>
      <c r="E47" s="75"/>
      <c r="F47" s="59"/>
      <c r="G47" s="59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</row>
    <row r="48" spans="2:29" ht="16.5" customHeight="1" x14ac:dyDescent="0.25">
      <c r="D48" s="52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</row>
    <row r="49" spans="1:8" x14ac:dyDescent="0.25">
      <c r="A49" s="53"/>
      <c r="B49" s="53"/>
      <c r="C49" s="53"/>
      <c r="D49" s="53"/>
      <c r="E49" s="53"/>
      <c r="F49" s="53"/>
      <c r="G49" s="53"/>
    </row>
    <row r="50" spans="1:8" ht="58.5" customHeight="1" x14ac:dyDescent="0.25">
      <c r="B50" s="68" t="s">
        <v>86</v>
      </c>
      <c r="C50" s="68"/>
      <c r="D50" s="68"/>
      <c r="E50" s="68"/>
      <c r="F50" s="68"/>
      <c r="G50" s="68"/>
      <c r="H50" s="68"/>
    </row>
    <row r="51" spans="1:8" ht="53.25" customHeight="1" x14ac:dyDescent="0.25">
      <c r="B51" s="68" t="s">
        <v>87</v>
      </c>
      <c r="C51" s="68"/>
      <c r="D51" s="68"/>
      <c r="E51" s="68"/>
      <c r="F51" s="68"/>
      <c r="G51" s="68"/>
      <c r="H51" s="68"/>
    </row>
    <row r="52" spans="1:8" ht="165.75" customHeight="1" x14ac:dyDescent="0.25">
      <c r="B52" s="68" t="s">
        <v>88</v>
      </c>
      <c r="C52" s="68"/>
      <c r="D52" s="68"/>
      <c r="E52" s="68"/>
      <c r="F52" s="68"/>
      <c r="G52" s="68"/>
      <c r="H52" s="68"/>
    </row>
  </sheetData>
  <mergeCells count="31">
    <mergeCell ref="D44:E44"/>
    <mergeCell ref="D45:E45"/>
    <mergeCell ref="D46:E46"/>
    <mergeCell ref="D47:E47"/>
    <mergeCell ref="A3:A5"/>
    <mergeCell ref="B4:G4"/>
    <mergeCell ref="C5:H5"/>
    <mergeCell ref="C7:H7"/>
    <mergeCell ref="F10:H10"/>
    <mergeCell ref="G9:H9"/>
    <mergeCell ref="F12:H12"/>
    <mergeCell ref="F13:H13"/>
    <mergeCell ref="D31:E31"/>
    <mergeCell ref="B26:D26"/>
    <mergeCell ref="D34:E34"/>
    <mergeCell ref="B50:H50"/>
    <mergeCell ref="B51:H51"/>
    <mergeCell ref="B52:H52"/>
    <mergeCell ref="B29:G29"/>
    <mergeCell ref="E27:H27"/>
    <mergeCell ref="D32:E32"/>
    <mergeCell ref="D33:E33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</mergeCells>
  <phoneticPr fontId="0" type="noConversion"/>
  <pageMargins left="0.74803149606299213" right="0.74803149606299213" top="0.78740157480314965" bottom="0.78740157480314965" header="0.39370078740157483" footer="0.39370078740157483"/>
  <pageSetup paperSize="9" scale="67" orientation="portrait" r:id="rId1"/>
  <headerFooter alignWithMargins="0">
    <oddHeader>&amp;L&amp;"Arial CE,Pogrubiony"&amp;12FORMULARZ OFERTY&amp;RZałącznik nr 1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"/>
  <dimension ref="A2:P21"/>
  <sheetViews>
    <sheetView view="pageBreakPreview" topLeftCell="A10" zoomScaleNormal="100" zoomScaleSheetLayoutView="100" workbookViewId="0">
      <selection activeCell="I14" sqref="I14:K14"/>
    </sheetView>
  </sheetViews>
  <sheetFormatPr defaultRowHeight="12.75" x14ac:dyDescent="0.2"/>
  <cols>
    <col min="1" max="1" width="4.28515625" customWidth="1"/>
    <col min="2" max="2" width="27.5703125" bestFit="1" customWidth="1"/>
    <col min="3" max="3" width="13.140625" customWidth="1"/>
    <col min="4" max="6" width="12.140625" customWidth="1"/>
    <col min="7" max="7" width="12.85546875" customWidth="1"/>
    <col min="8" max="8" width="14.1406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4" t="s">
        <v>0</v>
      </c>
      <c r="C2" s="14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7" t="s">
        <v>13</v>
      </c>
      <c r="B4" s="88"/>
      <c r="C4" s="89" t="s">
        <v>112</v>
      </c>
      <c r="D4" s="90"/>
      <c r="E4" s="90"/>
      <c r="F4" s="90"/>
      <c r="G4" s="90"/>
      <c r="H4" s="90"/>
      <c r="I4" s="90"/>
      <c r="J4" s="90"/>
      <c r="K4" s="91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92"/>
      <c r="C6" s="93"/>
      <c r="D6" s="93"/>
      <c r="E6" s="93"/>
      <c r="F6" s="93"/>
      <c r="G6" s="93"/>
      <c r="H6" s="93"/>
      <c r="I6" s="93"/>
      <c r="J6" s="93"/>
      <c r="K6" s="93"/>
      <c r="L6" s="93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25.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  <c r="L8" s="3"/>
      <c r="M8" s="3"/>
      <c r="N8" s="3"/>
      <c r="O8" s="3"/>
      <c r="P8" s="3"/>
    </row>
    <row r="9" spans="1:16" x14ac:dyDescent="0.2">
      <c r="A9" s="16">
        <v>1</v>
      </c>
      <c r="B9" s="16" t="s">
        <v>113</v>
      </c>
      <c r="C9" s="17" t="s">
        <v>114</v>
      </c>
      <c r="D9" s="17">
        <v>2017</v>
      </c>
      <c r="E9" s="24">
        <v>44533</v>
      </c>
      <c r="F9" s="17"/>
      <c r="G9" s="17"/>
      <c r="H9" s="17"/>
      <c r="I9" s="3"/>
      <c r="J9" s="3"/>
      <c r="K9" s="3"/>
      <c r="L9" s="3"/>
      <c r="M9" s="3"/>
      <c r="N9" s="3"/>
      <c r="O9" s="3"/>
      <c r="P9" s="3"/>
    </row>
    <row r="10" spans="1:16" ht="112.5" customHeight="1" x14ac:dyDescent="0.2">
      <c r="A10" s="19"/>
      <c r="B10" s="104" t="s">
        <v>36</v>
      </c>
      <c r="C10" s="104"/>
      <c r="D10" s="104"/>
      <c r="E10" s="104"/>
      <c r="F10" s="104"/>
      <c r="G10" s="17" t="s">
        <v>32</v>
      </c>
      <c r="H10" s="20"/>
      <c r="I10" s="3"/>
      <c r="J10" s="3"/>
      <c r="K10" s="3"/>
      <c r="L10" s="3"/>
      <c r="M10" s="3"/>
      <c r="N10" s="3"/>
      <c r="O10" s="3"/>
      <c r="P10" s="3"/>
    </row>
    <row r="11" spans="1:16" ht="60.75" customHeight="1" x14ac:dyDescent="0.2">
      <c r="A11" s="19"/>
      <c r="B11" s="104" t="s">
        <v>42</v>
      </c>
      <c r="C11" s="104"/>
      <c r="D11" s="104"/>
      <c r="E11" s="104"/>
      <c r="F11" s="104"/>
      <c r="G11" s="17" t="s">
        <v>32</v>
      </c>
      <c r="H11" s="20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13.5" thickBot="1" x14ac:dyDescent="0.25">
      <c r="B13" s="1"/>
      <c r="C13" s="1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3.5" thickBot="1" x14ac:dyDescent="0.25">
      <c r="A14" s="94" t="s">
        <v>16</v>
      </c>
      <c r="B14" s="95"/>
      <c r="C14" s="96"/>
      <c r="D14" s="97"/>
      <c r="E14" s="98"/>
      <c r="F14" s="99" t="s">
        <v>17</v>
      </c>
      <c r="G14" s="100"/>
      <c r="H14" s="100"/>
      <c r="I14" s="101"/>
      <c r="J14" s="102"/>
      <c r="K14" s="103"/>
    </row>
    <row r="15" spans="1:16" x14ac:dyDescent="0.2">
      <c r="A15" s="5"/>
      <c r="B15" s="8"/>
    </row>
    <row r="16" spans="1:16" x14ac:dyDescent="0.2">
      <c r="A16" s="4"/>
      <c r="B16" s="8"/>
      <c r="C16" s="12"/>
      <c r="D16" s="8"/>
      <c r="E16" s="8"/>
      <c r="F16" s="8"/>
      <c r="G16" s="8"/>
      <c r="H16" s="8"/>
      <c r="I16" s="8"/>
      <c r="J16" s="8"/>
      <c r="K16" s="8"/>
    </row>
    <row r="17" spans="1:12" x14ac:dyDescent="0.2">
      <c r="A17" s="5"/>
      <c r="B17" s="5"/>
      <c r="C17" s="13"/>
    </row>
    <row r="18" spans="1:12" x14ac:dyDescent="0.2">
      <c r="K18" s="2"/>
      <c r="L18" s="2"/>
    </row>
    <row r="19" spans="1:12" x14ac:dyDescent="0.2">
      <c r="K19" s="2"/>
      <c r="L19" s="2"/>
    </row>
    <row r="20" spans="1:12" x14ac:dyDescent="0.2">
      <c r="I20" s="8"/>
      <c r="J20" s="8"/>
      <c r="K20" s="15"/>
      <c r="L20" s="11"/>
    </row>
    <row r="21" spans="1:12" x14ac:dyDescent="0.2">
      <c r="I21" s="11"/>
      <c r="J21" s="11"/>
      <c r="K21" s="11"/>
    </row>
  </sheetData>
  <mergeCells count="9">
    <mergeCell ref="A4:B4"/>
    <mergeCell ref="C4:K4"/>
    <mergeCell ref="B6:L6"/>
    <mergeCell ref="A14:B14"/>
    <mergeCell ref="C14:E14"/>
    <mergeCell ref="F14:H14"/>
    <mergeCell ref="I14:K14"/>
    <mergeCell ref="B10:F10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9" orientation="landscape" r:id="rId1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2"/>
  <dimension ref="A2:L15"/>
  <sheetViews>
    <sheetView view="pageLayout" topLeftCell="B10" zoomScaleNormal="100" zoomScaleSheetLayoutView="100" workbookViewId="0">
      <selection activeCell="I20" sqref="I20"/>
    </sheetView>
  </sheetViews>
  <sheetFormatPr defaultRowHeight="12.75" x14ac:dyDescent="0.2"/>
  <cols>
    <col min="1" max="1" width="3.5703125" customWidth="1"/>
    <col min="2" max="2" width="36" customWidth="1"/>
    <col min="3" max="3" width="16.85546875" customWidth="1"/>
    <col min="4" max="4" width="10.85546875" customWidth="1"/>
    <col min="5" max="5" width="11.85546875" customWidth="1"/>
    <col min="6" max="6" width="10.5703125" customWidth="1"/>
    <col min="7" max="7" width="13.42578125" customWidth="1"/>
    <col min="8" max="8" width="14.4257812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4" t="s">
        <v>0</v>
      </c>
      <c r="C2" s="14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2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2" ht="12.75" customHeight="1" x14ac:dyDescent="0.2">
      <c r="A4" s="87" t="s">
        <v>13</v>
      </c>
      <c r="B4" s="88"/>
      <c r="C4" s="89" t="s">
        <v>115</v>
      </c>
      <c r="D4" s="90"/>
      <c r="E4" s="90"/>
      <c r="F4" s="90"/>
      <c r="G4" s="90"/>
      <c r="H4" s="90"/>
      <c r="I4" s="90"/>
      <c r="J4" s="90"/>
      <c r="K4" s="91"/>
      <c r="L4" s="9"/>
    </row>
    <row r="5" spans="1:12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x14ac:dyDescent="0.2">
      <c r="A6" s="4"/>
      <c r="B6" s="92"/>
      <c r="C6" s="93"/>
      <c r="D6" s="93"/>
      <c r="E6" s="93"/>
      <c r="F6" s="93"/>
      <c r="G6" s="93"/>
      <c r="H6" s="93"/>
      <c r="I6" s="93"/>
      <c r="J6" s="93"/>
      <c r="K6" s="93"/>
      <c r="L6" s="93"/>
    </row>
    <row r="7" spans="1:12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25.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  <c r="L8" s="3"/>
    </row>
    <row r="9" spans="1:12" x14ac:dyDescent="0.2">
      <c r="A9" s="16">
        <v>1</v>
      </c>
      <c r="B9" s="16" t="s">
        <v>116</v>
      </c>
      <c r="C9" s="22" t="s">
        <v>117</v>
      </c>
      <c r="D9" s="17">
        <v>2010</v>
      </c>
      <c r="E9" s="24">
        <v>44574</v>
      </c>
      <c r="F9" s="17"/>
      <c r="G9" s="17"/>
      <c r="H9" s="17"/>
      <c r="I9" s="3"/>
      <c r="J9" s="3"/>
      <c r="K9" s="3"/>
      <c r="L9" s="3"/>
    </row>
    <row r="10" spans="1:12" x14ac:dyDescent="0.2">
      <c r="A10" s="16">
        <v>2</v>
      </c>
      <c r="B10" s="16" t="s">
        <v>116</v>
      </c>
      <c r="C10" s="22" t="s">
        <v>118</v>
      </c>
      <c r="D10" s="17">
        <v>2008</v>
      </c>
      <c r="E10" s="24">
        <v>44622</v>
      </c>
      <c r="F10" s="17"/>
      <c r="G10" s="17"/>
      <c r="H10" s="17"/>
      <c r="I10" s="3"/>
      <c r="J10" s="3"/>
      <c r="K10" s="3"/>
      <c r="L10" s="3"/>
    </row>
    <row r="11" spans="1:12" x14ac:dyDescent="0.2">
      <c r="A11" s="16">
        <v>3</v>
      </c>
      <c r="B11" s="16" t="s">
        <v>116</v>
      </c>
      <c r="C11" s="22" t="s">
        <v>119</v>
      </c>
      <c r="D11" s="17">
        <v>2014</v>
      </c>
      <c r="E11" s="24">
        <v>44762</v>
      </c>
      <c r="F11" s="17"/>
      <c r="G11" s="17"/>
      <c r="H11" s="17"/>
      <c r="I11" s="3"/>
      <c r="J11" s="3"/>
      <c r="K11" s="3"/>
      <c r="L11" s="3"/>
    </row>
    <row r="12" spans="1:12" ht="72" customHeight="1" x14ac:dyDescent="0.2">
      <c r="A12" s="19"/>
      <c r="B12" s="104" t="s">
        <v>120</v>
      </c>
      <c r="C12" s="104"/>
      <c r="D12" s="104"/>
      <c r="E12" s="104"/>
      <c r="F12" s="104"/>
      <c r="G12" s="17" t="s">
        <v>32</v>
      </c>
      <c r="H12" s="20"/>
      <c r="I12" s="3"/>
      <c r="J12" s="3"/>
      <c r="K12" s="3"/>
      <c r="L12" s="3"/>
    </row>
    <row r="13" spans="1:12" ht="61.5" customHeight="1" x14ac:dyDescent="0.2">
      <c r="A13" s="19"/>
      <c r="B13" s="104" t="s">
        <v>121</v>
      </c>
      <c r="C13" s="104"/>
      <c r="D13" s="104"/>
      <c r="E13" s="104"/>
      <c r="F13" s="104"/>
      <c r="G13" s="17" t="s">
        <v>32</v>
      </c>
      <c r="H13" s="20"/>
      <c r="I13" s="3"/>
      <c r="J13" s="3"/>
      <c r="K13" s="3"/>
      <c r="L13" s="3"/>
    </row>
    <row r="14" spans="1:12" ht="13.5" thickBot="1" x14ac:dyDescent="0.25">
      <c r="A14" s="19"/>
      <c r="B14" s="19"/>
      <c r="C14" s="20"/>
      <c r="D14" s="20"/>
      <c r="E14" s="20"/>
      <c r="F14" s="20"/>
      <c r="G14" s="20"/>
      <c r="H14" s="20"/>
      <c r="I14" s="3"/>
      <c r="J14" s="3"/>
      <c r="K14" s="3"/>
      <c r="L14" s="3"/>
    </row>
    <row r="15" spans="1:12" ht="13.5" thickBot="1" x14ac:dyDescent="0.25">
      <c r="A15" s="94" t="s">
        <v>28</v>
      </c>
      <c r="B15" s="95"/>
      <c r="C15" s="96"/>
      <c r="D15" s="97"/>
      <c r="E15" s="98"/>
      <c r="F15" s="99" t="s">
        <v>17</v>
      </c>
      <c r="G15" s="100"/>
      <c r="H15" s="100"/>
      <c r="I15" s="101"/>
      <c r="J15" s="102"/>
      <c r="K15" s="103"/>
    </row>
  </sheetData>
  <mergeCells count="9">
    <mergeCell ref="A15:B15"/>
    <mergeCell ref="C15:E15"/>
    <mergeCell ref="F15:H15"/>
    <mergeCell ref="I15:K15"/>
    <mergeCell ref="A4:B4"/>
    <mergeCell ref="C4:K4"/>
    <mergeCell ref="B6:L6"/>
    <mergeCell ref="B12:F12"/>
    <mergeCell ref="B13:F13"/>
  </mergeCells>
  <phoneticPr fontId="7" type="noConversion"/>
  <pageMargins left="0.78740157480314965" right="0.78740157480314965" top="0.98425196850393704" bottom="0.98425196850393704" header="0.51181102362204722" footer="0.51181102362204722"/>
  <pageSetup paperSize="9" scale="54" orientation="landscape" r:id="rId1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2"/>
  <dimension ref="A2:L14"/>
  <sheetViews>
    <sheetView view="pageBreakPreview" topLeftCell="A10" zoomScaleNormal="100" zoomScaleSheetLayoutView="100" workbookViewId="0">
      <selection activeCell="I11" sqref="I11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2" x14ac:dyDescent="0.2">
      <c r="B2" s="4" t="s">
        <v>0</v>
      </c>
      <c r="C2" s="14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2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2" ht="12.75" customHeight="1" x14ac:dyDescent="0.2">
      <c r="A4" s="87" t="s">
        <v>13</v>
      </c>
      <c r="B4" s="88"/>
      <c r="C4" s="89" t="s">
        <v>123</v>
      </c>
      <c r="D4" s="90"/>
      <c r="E4" s="90"/>
      <c r="F4" s="90"/>
      <c r="G4" s="90"/>
      <c r="H4" s="90"/>
      <c r="I4" s="90"/>
      <c r="J4" s="90"/>
      <c r="K4" s="91"/>
      <c r="L4" s="9"/>
    </row>
    <row r="5" spans="1:12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x14ac:dyDescent="0.2">
      <c r="A6" s="4"/>
      <c r="B6" s="92"/>
      <c r="C6" s="93"/>
      <c r="D6" s="93"/>
      <c r="E6" s="93"/>
      <c r="F6" s="93"/>
      <c r="G6" s="93"/>
      <c r="H6" s="93"/>
      <c r="I6" s="93"/>
      <c r="J6" s="93"/>
      <c r="K6" s="93"/>
      <c r="L6" s="93"/>
    </row>
    <row r="7" spans="1:12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  <c r="L8" s="3"/>
    </row>
    <row r="9" spans="1:12" s="60" customFormat="1" ht="38.25" x14ac:dyDescent="0.2">
      <c r="A9" s="16">
        <v>1</v>
      </c>
      <c r="B9" s="16" t="s">
        <v>124</v>
      </c>
      <c r="C9" s="17">
        <v>9443</v>
      </c>
      <c r="D9" s="17">
        <v>2012</v>
      </c>
      <c r="E9" s="24" t="s">
        <v>122</v>
      </c>
      <c r="F9" s="17"/>
      <c r="G9" s="17"/>
      <c r="H9" s="17"/>
      <c r="I9" s="3"/>
      <c r="J9" s="3"/>
      <c r="K9" s="3"/>
      <c r="L9" s="3"/>
    </row>
    <row r="10" spans="1:12" ht="38.25" x14ac:dyDescent="0.2">
      <c r="A10" s="16">
        <v>2</v>
      </c>
      <c r="B10" s="23" t="s">
        <v>125</v>
      </c>
      <c r="C10" s="17">
        <v>6230</v>
      </c>
      <c r="D10" s="17">
        <v>2008</v>
      </c>
      <c r="E10" s="24" t="s">
        <v>122</v>
      </c>
      <c r="F10" s="17"/>
      <c r="G10" s="17"/>
      <c r="H10" s="17"/>
      <c r="I10" s="3"/>
      <c r="J10" s="3"/>
      <c r="K10" s="3"/>
      <c r="L10" s="3"/>
    </row>
    <row r="11" spans="1:12" ht="195.75" customHeight="1" x14ac:dyDescent="0.2">
      <c r="A11" s="19"/>
      <c r="B11" s="105" t="s">
        <v>126</v>
      </c>
      <c r="C11" s="105"/>
      <c r="D11" s="105"/>
      <c r="E11" s="105"/>
      <c r="F11" s="105"/>
      <c r="G11" s="21" t="s">
        <v>32</v>
      </c>
      <c r="H11" s="20"/>
      <c r="I11" s="3"/>
      <c r="J11" s="3"/>
      <c r="K11" s="3"/>
      <c r="L11" s="3"/>
    </row>
    <row r="12" spans="1:12" ht="50.25" customHeight="1" x14ac:dyDescent="0.2">
      <c r="A12" s="19"/>
      <c r="B12" s="104" t="s">
        <v>8</v>
      </c>
      <c r="C12" s="104"/>
      <c r="D12" s="104"/>
      <c r="E12" s="104"/>
      <c r="F12" s="104"/>
      <c r="G12" s="17" t="s">
        <v>32</v>
      </c>
      <c r="H12" s="20"/>
      <c r="I12" s="3"/>
      <c r="J12" s="3"/>
      <c r="K12" s="3"/>
      <c r="L12" s="3"/>
    </row>
    <row r="13" spans="1:12" ht="13.5" thickBot="1" x14ac:dyDescent="0.25">
      <c r="B13" s="1"/>
      <c r="C13" s="18"/>
      <c r="D13" s="3"/>
      <c r="E13" s="3"/>
      <c r="F13" s="3"/>
      <c r="G13" s="3"/>
      <c r="H13" s="3"/>
      <c r="I13" s="3"/>
      <c r="J13" s="3"/>
      <c r="K13" s="3"/>
      <c r="L13" s="3"/>
    </row>
    <row r="14" spans="1:12" ht="13.5" thickBot="1" x14ac:dyDescent="0.25">
      <c r="A14" s="94" t="s">
        <v>28</v>
      </c>
      <c r="B14" s="95"/>
      <c r="C14" s="96"/>
      <c r="D14" s="97"/>
      <c r="E14" s="98"/>
      <c r="F14" s="99" t="s">
        <v>17</v>
      </c>
      <c r="G14" s="100"/>
      <c r="H14" s="100"/>
      <c r="I14" s="101"/>
      <c r="J14" s="102"/>
      <c r="K14" s="103"/>
    </row>
  </sheetData>
  <mergeCells count="9">
    <mergeCell ref="A14:B14"/>
    <mergeCell ref="C14:E14"/>
    <mergeCell ref="F14:H14"/>
    <mergeCell ref="I14:K14"/>
    <mergeCell ref="A4:B4"/>
    <mergeCell ref="C4:K4"/>
    <mergeCell ref="B6:L6"/>
    <mergeCell ref="B11:F11"/>
    <mergeCell ref="B12:F12"/>
  </mergeCells>
  <phoneticPr fontId="7" type="noConversion"/>
  <pageMargins left="0.78740157480314965" right="0.78740157480314965" top="0.98425196850393704" bottom="0.98425196850393704" header="0.51181102362204722" footer="0.51181102362204722"/>
  <pageSetup paperSize="9" scale="76" orientation="landscape" r:id="rId1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7">
    <pageSetUpPr fitToPage="1"/>
  </sheetPr>
  <dimension ref="A2:L13"/>
  <sheetViews>
    <sheetView view="pageLayout" topLeftCell="A10" zoomScaleNormal="100" zoomScaleSheetLayoutView="100" workbookViewId="0">
      <selection activeCell="I13" sqref="I13:K13"/>
    </sheetView>
  </sheetViews>
  <sheetFormatPr defaultRowHeight="12.75" x14ac:dyDescent="0.2"/>
  <cols>
    <col min="2" max="2" width="25.7109375" customWidth="1"/>
    <col min="3" max="3" width="14.7109375" customWidth="1"/>
    <col min="5" max="5" width="14.42578125" customWidth="1"/>
  </cols>
  <sheetData>
    <row r="2" spans="1:12" x14ac:dyDescent="0.2">
      <c r="B2" s="4" t="s">
        <v>0</v>
      </c>
      <c r="C2" s="14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2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2" ht="12.75" customHeight="1" x14ac:dyDescent="0.2">
      <c r="A4" s="87" t="s">
        <v>13</v>
      </c>
      <c r="B4" s="88"/>
      <c r="C4" s="89" t="s">
        <v>39</v>
      </c>
      <c r="D4" s="90"/>
      <c r="E4" s="90"/>
      <c r="F4" s="90"/>
      <c r="G4" s="90"/>
      <c r="H4" s="90"/>
      <c r="I4" s="90"/>
      <c r="J4" s="90"/>
      <c r="K4" s="91"/>
      <c r="L4" s="9"/>
    </row>
    <row r="5" spans="1:12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x14ac:dyDescent="0.2">
      <c r="A6" s="4"/>
      <c r="B6" s="92"/>
      <c r="C6" s="93"/>
      <c r="D6" s="93"/>
      <c r="E6" s="93"/>
      <c r="F6" s="93"/>
      <c r="G6" s="93"/>
      <c r="H6" s="93"/>
      <c r="I6" s="93"/>
      <c r="J6" s="93"/>
      <c r="K6" s="93"/>
      <c r="L6" s="93"/>
    </row>
    <row r="7" spans="1:12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  <c r="L8" s="3"/>
    </row>
    <row r="9" spans="1:12" ht="38.25" x14ac:dyDescent="0.2">
      <c r="A9" s="16">
        <v>1</v>
      </c>
      <c r="B9" s="16" t="s">
        <v>40</v>
      </c>
      <c r="C9" s="17" t="s">
        <v>41</v>
      </c>
      <c r="D9" s="17">
        <v>2007</v>
      </c>
      <c r="E9" s="24" t="s">
        <v>122</v>
      </c>
      <c r="F9" s="17"/>
      <c r="G9" s="17"/>
      <c r="H9" s="17"/>
      <c r="I9" s="3"/>
      <c r="J9" s="3"/>
      <c r="K9" s="3"/>
      <c r="L9" s="3"/>
    </row>
    <row r="10" spans="1:12" ht="122.25" customHeight="1" x14ac:dyDescent="0.2">
      <c r="A10" s="19"/>
      <c r="B10" s="106" t="s">
        <v>44</v>
      </c>
      <c r="C10" s="107"/>
      <c r="D10" s="107"/>
      <c r="E10" s="107"/>
      <c r="F10" s="108"/>
      <c r="G10" s="17" t="s">
        <v>32</v>
      </c>
      <c r="H10" s="20"/>
      <c r="I10" s="3"/>
      <c r="J10" s="3"/>
      <c r="K10" s="3"/>
      <c r="L10" s="3"/>
    </row>
    <row r="11" spans="1:12" ht="56.25" customHeight="1" x14ac:dyDescent="0.2">
      <c r="A11" s="19"/>
      <c r="B11" s="109" t="s">
        <v>42</v>
      </c>
      <c r="C11" s="109"/>
      <c r="D11" s="109"/>
      <c r="E11" s="109"/>
      <c r="F11" s="109"/>
      <c r="G11" s="17" t="s">
        <v>32</v>
      </c>
      <c r="H11" s="20"/>
      <c r="I11" s="3"/>
      <c r="J11" s="3"/>
      <c r="K11" s="3"/>
      <c r="L11" s="3"/>
    </row>
    <row r="12" spans="1:12" ht="13.5" thickBot="1" x14ac:dyDescent="0.25">
      <c r="B12" s="1"/>
      <c r="C12" s="18"/>
      <c r="D12" s="3"/>
      <c r="E12" s="3"/>
      <c r="F12" s="3"/>
      <c r="G12" s="3"/>
      <c r="H12" s="3"/>
      <c r="I12" s="3"/>
      <c r="J12" s="3"/>
      <c r="K12" s="3"/>
      <c r="L12" s="3"/>
    </row>
    <row r="13" spans="1:12" ht="13.5" thickBot="1" x14ac:dyDescent="0.25">
      <c r="A13" s="94" t="s">
        <v>16</v>
      </c>
      <c r="B13" s="95"/>
      <c r="C13" s="96"/>
      <c r="D13" s="97"/>
      <c r="E13" s="98"/>
      <c r="F13" s="99" t="s">
        <v>17</v>
      </c>
      <c r="G13" s="100"/>
      <c r="H13" s="100"/>
      <c r="I13" s="101"/>
      <c r="J13" s="102"/>
      <c r="K13" s="103"/>
    </row>
  </sheetData>
  <mergeCells count="9">
    <mergeCell ref="A13:B13"/>
    <mergeCell ref="C13:E13"/>
    <mergeCell ref="F13:H13"/>
    <mergeCell ref="I13:K13"/>
    <mergeCell ref="A4:B4"/>
    <mergeCell ref="C4:K4"/>
    <mergeCell ref="B6:L6"/>
    <mergeCell ref="B10:F10"/>
    <mergeCell ref="B11:F11"/>
  </mergeCells>
  <phoneticPr fontId="7" type="noConversion"/>
  <pageMargins left="0.75" right="0.75" top="1" bottom="1" header="0.5" footer="0.5"/>
  <pageSetup paperSize="9" scale="96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2"/>
  <dimension ref="A2:K14"/>
  <sheetViews>
    <sheetView view="pageLayout" topLeftCell="A13" zoomScaleNormal="100" zoomScaleSheetLayoutView="100" workbookViewId="0">
      <selection activeCell="B22" sqref="B22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4" t="s">
        <v>0</v>
      </c>
      <c r="C2" s="14">
        <v>5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132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4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s="60" customFormat="1" ht="38.25" x14ac:dyDescent="0.2">
      <c r="A9" s="16">
        <v>1</v>
      </c>
      <c r="B9" s="16" t="s">
        <v>127</v>
      </c>
      <c r="C9" s="17" t="s">
        <v>128</v>
      </c>
      <c r="D9" s="17">
        <v>2017</v>
      </c>
      <c r="E9" s="24" t="s">
        <v>122</v>
      </c>
      <c r="F9" s="17"/>
      <c r="G9" s="17"/>
      <c r="H9" s="17"/>
      <c r="I9" s="3"/>
      <c r="J9" s="3"/>
      <c r="K9" s="3"/>
    </row>
    <row r="10" spans="1:11" ht="38.25" x14ac:dyDescent="0.2">
      <c r="A10" s="16">
        <v>2</v>
      </c>
      <c r="B10" s="16" t="s">
        <v>129</v>
      </c>
      <c r="C10" s="17" t="s">
        <v>130</v>
      </c>
      <c r="D10" s="17">
        <v>2014</v>
      </c>
      <c r="E10" s="24" t="s">
        <v>122</v>
      </c>
      <c r="F10" s="17"/>
      <c r="G10" s="17"/>
      <c r="H10" s="17"/>
      <c r="I10" s="3"/>
      <c r="J10" s="3"/>
      <c r="K10" s="3"/>
    </row>
    <row r="11" spans="1:11" ht="168.75" customHeight="1" x14ac:dyDescent="0.2">
      <c r="A11" s="19"/>
      <c r="B11" s="106" t="s">
        <v>131</v>
      </c>
      <c r="C11" s="107"/>
      <c r="D11" s="107"/>
      <c r="E11" s="107"/>
      <c r="F11" s="108"/>
      <c r="G11" s="21" t="s">
        <v>32</v>
      </c>
      <c r="H11" s="20"/>
      <c r="I11" s="3"/>
      <c r="J11" s="3"/>
      <c r="K11" s="3"/>
    </row>
    <row r="12" spans="1:11" ht="57.75" customHeight="1" x14ac:dyDescent="0.2">
      <c r="A12" s="19"/>
      <c r="B12" s="109" t="s">
        <v>38</v>
      </c>
      <c r="C12" s="109"/>
      <c r="D12" s="109"/>
      <c r="E12" s="109"/>
      <c r="F12" s="109"/>
      <c r="G12" s="17" t="s">
        <v>32</v>
      </c>
      <c r="H12" s="20"/>
      <c r="I12" s="3"/>
      <c r="J12" s="3"/>
      <c r="K12" s="3"/>
    </row>
    <row r="13" spans="1:11" ht="13.5" thickBot="1" x14ac:dyDescent="0.25">
      <c r="B13" s="1"/>
      <c r="C13" s="18"/>
      <c r="D13" s="3"/>
      <c r="E13" s="3"/>
      <c r="F13" s="3"/>
      <c r="G13" s="3"/>
      <c r="H13" s="3"/>
      <c r="I13" s="3"/>
      <c r="J13" s="3"/>
      <c r="K13" s="3"/>
    </row>
    <row r="14" spans="1:11" ht="13.5" thickBot="1" x14ac:dyDescent="0.25">
      <c r="A14" s="94" t="s">
        <v>28</v>
      </c>
      <c r="B14" s="95"/>
      <c r="C14" s="96"/>
      <c r="D14" s="97"/>
      <c r="E14" s="98"/>
      <c r="F14" s="99" t="s">
        <v>17</v>
      </c>
      <c r="G14" s="100"/>
      <c r="H14" s="100"/>
      <c r="I14" s="101"/>
      <c r="J14" s="102"/>
      <c r="K14" s="103"/>
    </row>
  </sheetData>
  <mergeCells count="9">
    <mergeCell ref="A4:B4"/>
    <mergeCell ref="C4:K4"/>
    <mergeCell ref="B6:K6"/>
    <mergeCell ref="B11:F11"/>
    <mergeCell ref="I14:K14"/>
    <mergeCell ref="B12:F12"/>
    <mergeCell ref="A14:B14"/>
    <mergeCell ref="C14:E14"/>
    <mergeCell ref="F14:H14"/>
  </mergeCells>
  <phoneticPr fontId="7" type="noConversion"/>
  <pageMargins left="0.75" right="0.75" top="1" bottom="1" header="0.5" footer="0.5"/>
  <pageSetup paperSize="9" scale="58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3"/>
  <dimension ref="A2:K13"/>
  <sheetViews>
    <sheetView view="pageLayout" topLeftCell="A10" zoomScaleNormal="100" zoomScaleSheetLayoutView="100" workbookViewId="0">
      <selection activeCell="K10" sqref="K10"/>
    </sheetView>
  </sheetViews>
  <sheetFormatPr defaultRowHeight="12.75" x14ac:dyDescent="0.2"/>
  <cols>
    <col min="1" max="1" width="4.28515625" customWidth="1"/>
    <col min="2" max="2" width="19.42578125" customWidth="1"/>
    <col min="3" max="3" width="8.85546875" customWidth="1"/>
    <col min="4" max="4" width="12.28515625" customWidth="1"/>
    <col min="5" max="5" width="12.42578125" customWidth="1"/>
    <col min="6" max="6" width="14.7109375" customWidth="1"/>
    <col min="7" max="7" width="12" customWidth="1"/>
    <col min="8" max="8" width="16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4" t="s">
        <v>0</v>
      </c>
      <c r="C2" s="14">
        <v>6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133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92"/>
      <c r="B6" s="110"/>
      <c r="C6" s="110"/>
      <c r="D6" s="110"/>
      <c r="E6" s="110"/>
      <c r="F6" s="110"/>
      <c r="G6" s="110"/>
      <c r="H6" s="110"/>
      <c r="I6" s="110"/>
      <c r="J6" s="110"/>
      <c r="K6" s="110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ht="38.25" x14ac:dyDescent="0.2">
      <c r="A9" s="16">
        <v>1</v>
      </c>
      <c r="B9" s="16" t="s">
        <v>134</v>
      </c>
      <c r="C9" s="22" t="s">
        <v>135</v>
      </c>
      <c r="D9" s="17">
        <v>2008</v>
      </c>
      <c r="E9" s="24" t="s">
        <v>122</v>
      </c>
      <c r="F9" s="17"/>
      <c r="G9" s="17"/>
      <c r="H9" s="17"/>
      <c r="I9" s="3"/>
      <c r="J9" s="3"/>
      <c r="K9" s="3"/>
    </row>
    <row r="10" spans="1:11" ht="149.25" customHeight="1" x14ac:dyDescent="0.2">
      <c r="A10" s="19"/>
      <c r="B10" s="106" t="s">
        <v>7</v>
      </c>
      <c r="C10" s="107"/>
      <c r="D10" s="107"/>
      <c r="E10" s="107"/>
      <c r="F10" s="108"/>
      <c r="G10" s="17" t="s">
        <v>32</v>
      </c>
      <c r="H10" s="20"/>
      <c r="I10" s="3"/>
      <c r="J10" s="3"/>
      <c r="K10" s="3"/>
    </row>
    <row r="11" spans="1:11" ht="54" customHeight="1" x14ac:dyDescent="0.2">
      <c r="A11" s="19"/>
      <c r="B11" s="109" t="s">
        <v>42</v>
      </c>
      <c r="C11" s="109"/>
      <c r="D11" s="109"/>
      <c r="E11" s="109"/>
      <c r="F11" s="109"/>
      <c r="G11" s="17" t="s">
        <v>32</v>
      </c>
      <c r="H11" s="20"/>
      <c r="I11" s="3"/>
      <c r="J11" s="3"/>
      <c r="K11" s="3"/>
    </row>
    <row r="12" spans="1:11" ht="13.5" thickBot="1" x14ac:dyDescent="0.25">
      <c r="A12" s="19"/>
      <c r="B12" s="19"/>
      <c r="C12" s="20"/>
      <c r="D12" s="20"/>
      <c r="E12" s="20"/>
      <c r="F12" s="20"/>
      <c r="G12" s="20"/>
      <c r="H12" s="20"/>
      <c r="I12" s="3"/>
      <c r="J12" s="3"/>
      <c r="K12" s="3"/>
    </row>
    <row r="13" spans="1:11" ht="13.5" thickBot="1" x14ac:dyDescent="0.25">
      <c r="A13" s="94" t="s">
        <v>16</v>
      </c>
      <c r="B13" s="95"/>
      <c r="C13" s="96"/>
      <c r="D13" s="97"/>
      <c r="E13" s="98"/>
      <c r="F13" s="99" t="s">
        <v>17</v>
      </c>
      <c r="G13" s="100"/>
      <c r="H13" s="100"/>
      <c r="I13" s="101"/>
      <c r="J13" s="102"/>
      <c r="K13" s="103"/>
    </row>
  </sheetData>
  <mergeCells count="9">
    <mergeCell ref="A4:B4"/>
    <mergeCell ref="C4:K4"/>
    <mergeCell ref="A6:K6"/>
    <mergeCell ref="B10:F10"/>
    <mergeCell ref="I13:K13"/>
    <mergeCell ref="B11:F11"/>
    <mergeCell ref="A13:B13"/>
    <mergeCell ref="C13:E13"/>
    <mergeCell ref="F13:H13"/>
  </mergeCells>
  <phoneticPr fontId="7" type="noConversion"/>
  <pageMargins left="0.75" right="0.75" top="1" bottom="1" header="0.5" footer="0.5"/>
  <pageSetup paperSize="9" scale="60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6"/>
  <dimension ref="A2:K13"/>
  <sheetViews>
    <sheetView view="pageLayout" topLeftCell="A13" zoomScaleNormal="100" zoomScaleSheetLayoutView="100" workbookViewId="0">
      <selection activeCell="E33" sqref="E33"/>
    </sheetView>
  </sheetViews>
  <sheetFormatPr defaultRowHeight="12.75" x14ac:dyDescent="0.2"/>
  <cols>
    <col min="1" max="1" width="4" customWidth="1"/>
    <col min="2" max="2" width="22.85546875" customWidth="1"/>
    <col min="3" max="3" width="13.285156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4" t="s">
        <v>0</v>
      </c>
      <c r="C2" s="14">
        <v>7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136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4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ht="38.25" x14ac:dyDescent="0.2">
      <c r="A9" s="16">
        <v>1</v>
      </c>
      <c r="B9" s="25">
        <v>2307101</v>
      </c>
      <c r="C9" s="17" t="s">
        <v>137</v>
      </c>
      <c r="D9" s="17">
        <v>2014</v>
      </c>
      <c r="E9" s="24" t="s">
        <v>122</v>
      </c>
      <c r="F9" s="17"/>
      <c r="G9" s="17"/>
      <c r="H9" s="17"/>
      <c r="I9" s="3"/>
      <c r="J9" s="3"/>
      <c r="K9" s="3"/>
    </row>
    <row r="10" spans="1:11" ht="175.5" customHeight="1" x14ac:dyDescent="0.2">
      <c r="A10" s="19"/>
      <c r="B10" s="106" t="s">
        <v>138</v>
      </c>
      <c r="C10" s="107"/>
      <c r="D10" s="107"/>
      <c r="E10" s="107"/>
      <c r="F10" s="108"/>
      <c r="G10" s="21" t="s">
        <v>32</v>
      </c>
      <c r="H10" s="20"/>
      <c r="I10" s="3"/>
      <c r="J10" s="3"/>
      <c r="K10" s="3"/>
    </row>
    <row r="11" spans="1:11" ht="57.75" customHeight="1" x14ac:dyDescent="0.2">
      <c r="A11" s="19"/>
      <c r="B11" s="109" t="s">
        <v>42</v>
      </c>
      <c r="C11" s="109"/>
      <c r="D11" s="109"/>
      <c r="E11" s="109"/>
      <c r="F11" s="109"/>
      <c r="G11" s="17" t="s">
        <v>32</v>
      </c>
      <c r="H11" s="20"/>
      <c r="I11" s="3"/>
      <c r="J11" s="3"/>
      <c r="K11" s="3"/>
    </row>
    <row r="12" spans="1:11" ht="13.5" thickBot="1" x14ac:dyDescent="0.25">
      <c r="B12" s="1"/>
      <c r="C12" s="18"/>
      <c r="D12" s="3"/>
      <c r="E12" s="3"/>
      <c r="F12" s="3"/>
      <c r="G12" s="3"/>
      <c r="H12" s="3"/>
      <c r="I12" s="3"/>
      <c r="J12" s="3"/>
      <c r="K12" s="3"/>
    </row>
    <row r="13" spans="1:11" ht="13.5" thickBot="1" x14ac:dyDescent="0.25">
      <c r="A13" s="94" t="s">
        <v>16</v>
      </c>
      <c r="B13" s="95"/>
      <c r="C13" s="96"/>
      <c r="D13" s="97"/>
      <c r="E13" s="98"/>
      <c r="F13" s="99" t="s">
        <v>17</v>
      </c>
      <c r="G13" s="100"/>
      <c r="H13" s="100"/>
      <c r="I13" s="101"/>
      <c r="J13" s="102"/>
      <c r="K13" s="103"/>
    </row>
  </sheetData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7" type="noConversion"/>
  <pageMargins left="0.75" right="0.75" top="1" bottom="1" header="0.5" footer="0.5"/>
  <pageSetup paperSize="9" scale="58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8"/>
  <dimension ref="A2:K127"/>
  <sheetViews>
    <sheetView view="pageLayout" topLeftCell="A117" zoomScaleNormal="100" zoomScaleSheetLayoutView="100" workbookViewId="0">
      <selection activeCell="I126" sqref="I126:K126"/>
    </sheetView>
  </sheetViews>
  <sheetFormatPr defaultRowHeight="12.75" x14ac:dyDescent="0.2"/>
  <cols>
    <col min="1" max="1" width="4" customWidth="1"/>
    <col min="2" max="2" width="22.85546875" customWidth="1"/>
    <col min="3" max="4" width="13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4" t="s">
        <v>0</v>
      </c>
      <c r="C2" s="14">
        <v>8</v>
      </c>
      <c r="D2" s="28"/>
      <c r="E2" s="8"/>
      <c r="F2" s="8"/>
      <c r="G2" s="8"/>
      <c r="H2" s="8"/>
      <c r="I2" s="8"/>
      <c r="J2" s="8"/>
      <c r="K2" s="8"/>
    </row>
    <row r="3" spans="1:11" x14ac:dyDescent="0.2">
      <c r="A3" s="4"/>
      <c r="B3" s="6"/>
      <c r="C3" s="7"/>
      <c r="D3" s="7"/>
      <c r="E3" s="8"/>
      <c r="F3" s="8"/>
      <c r="G3" s="8"/>
      <c r="H3" s="8"/>
      <c r="I3" s="8"/>
      <c r="J3" s="8"/>
      <c r="K3" s="8"/>
    </row>
    <row r="4" spans="1:11" x14ac:dyDescent="0.2">
      <c r="A4" s="87" t="s">
        <v>13</v>
      </c>
      <c r="B4" s="88"/>
      <c r="C4" s="89" t="s">
        <v>29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4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23" t="s">
        <v>21</v>
      </c>
      <c r="C8" s="17" t="s">
        <v>3</v>
      </c>
      <c r="D8" s="17" t="s">
        <v>10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x14ac:dyDescent="0.2">
      <c r="A9" s="16">
        <v>1</v>
      </c>
      <c r="B9" s="23" t="str">
        <f>"Reference"</f>
        <v>Reference</v>
      </c>
      <c r="C9" s="17" t="str">
        <f>"50 - 200µl"</f>
        <v>50 - 200µl</v>
      </c>
      <c r="D9" s="17" t="str">
        <f>"3852102"</f>
        <v>3852102</v>
      </c>
      <c r="E9" s="17" t="str">
        <f>"2021-11-30"</f>
        <v>2021-11-30</v>
      </c>
      <c r="F9" s="27"/>
      <c r="G9" s="17"/>
      <c r="H9" s="17"/>
      <c r="I9" s="3"/>
      <c r="J9" s="3"/>
      <c r="K9" s="3"/>
    </row>
    <row r="10" spans="1:11" x14ac:dyDescent="0.2">
      <c r="A10" s="16">
        <v>2</v>
      </c>
      <c r="B10" s="23" t="str">
        <f t="shared" ref="B10:B21" si="0">"Research"</f>
        <v>Research</v>
      </c>
      <c r="C10" s="17" t="str">
        <f>"100 - 1000µl "</f>
        <v xml:space="preserve">100 - 1000µl </v>
      </c>
      <c r="D10" s="17" t="str">
        <f>"2987875"</f>
        <v>2987875</v>
      </c>
      <c r="E10" s="17" t="str">
        <f t="shared" ref="E10:E73" si="1">"2021-11-30"</f>
        <v>2021-11-30</v>
      </c>
      <c r="F10" s="27"/>
      <c r="G10" s="17"/>
      <c r="H10" s="17"/>
      <c r="I10" s="3"/>
      <c r="J10" s="3"/>
      <c r="K10" s="3"/>
    </row>
    <row r="11" spans="1:11" x14ac:dyDescent="0.2">
      <c r="A11" s="16">
        <v>3</v>
      </c>
      <c r="B11" s="23" t="str">
        <f t="shared" si="0"/>
        <v>Research</v>
      </c>
      <c r="C11" s="17" t="str">
        <f>"10 - 100µl "</f>
        <v xml:space="preserve">10 - 100µl </v>
      </c>
      <c r="D11" s="17" t="str">
        <f>"2959885"</f>
        <v>2959885</v>
      </c>
      <c r="E11" s="17" t="str">
        <f t="shared" si="1"/>
        <v>2021-11-30</v>
      </c>
      <c r="F11" s="27"/>
      <c r="G11" s="17"/>
      <c r="H11" s="17"/>
      <c r="I11" s="3"/>
      <c r="J11" s="3"/>
      <c r="K11" s="3"/>
    </row>
    <row r="12" spans="1:11" x14ac:dyDescent="0.2">
      <c r="A12" s="16">
        <v>4</v>
      </c>
      <c r="B12" s="23" t="str">
        <f t="shared" si="0"/>
        <v>Research</v>
      </c>
      <c r="C12" s="17" t="str">
        <f>"100 - 1000µl "</f>
        <v xml:space="preserve">100 - 1000µl </v>
      </c>
      <c r="D12" s="17" t="str">
        <f>"2988485"</f>
        <v>2988485</v>
      </c>
      <c r="E12" s="17" t="str">
        <f t="shared" si="1"/>
        <v>2021-11-30</v>
      </c>
      <c r="F12" s="27"/>
      <c r="G12" s="17"/>
      <c r="H12" s="17"/>
      <c r="I12" s="3"/>
      <c r="J12" s="3"/>
      <c r="K12" s="3"/>
    </row>
    <row r="13" spans="1:11" x14ac:dyDescent="0.2">
      <c r="A13" s="16">
        <v>5</v>
      </c>
      <c r="B13" s="23" t="str">
        <f t="shared" si="0"/>
        <v>Research</v>
      </c>
      <c r="C13" s="17" t="str">
        <f>"10 - 100µl "</f>
        <v xml:space="preserve">10 - 100µl </v>
      </c>
      <c r="D13" s="17" t="str">
        <f>"2961105"</f>
        <v>2961105</v>
      </c>
      <c r="E13" s="17" t="str">
        <f t="shared" si="1"/>
        <v>2021-11-30</v>
      </c>
      <c r="F13" s="27"/>
      <c r="G13" s="17"/>
      <c r="H13" s="17"/>
      <c r="I13" s="3"/>
      <c r="J13" s="3"/>
      <c r="K13" s="3"/>
    </row>
    <row r="14" spans="1:11" x14ac:dyDescent="0.2">
      <c r="A14" s="16">
        <v>6</v>
      </c>
      <c r="B14" s="23" t="str">
        <f t="shared" si="0"/>
        <v>Research</v>
      </c>
      <c r="C14" s="17" t="str">
        <f>"100 - 1000µl "</f>
        <v xml:space="preserve">100 - 1000µl </v>
      </c>
      <c r="D14" s="17" t="str">
        <f>"2988175"</f>
        <v>2988175</v>
      </c>
      <c r="E14" s="17" t="str">
        <f t="shared" si="1"/>
        <v>2021-11-30</v>
      </c>
      <c r="F14" s="27"/>
      <c r="G14" s="17"/>
      <c r="H14" s="17"/>
      <c r="I14" s="3"/>
      <c r="J14" s="3"/>
      <c r="K14" s="3"/>
    </row>
    <row r="15" spans="1:11" x14ac:dyDescent="0.2">
      <c r="A15" s="16">
        <v>7</v>
      </c>
      <c r="B15" s="23" t="str">
        <f t="shared" si="0"/>
        <v>Research</v>
      </c>
      <c r="C15" s="17" t="str">
        <f>"2 - 20µl"</f>
        <v>2 - 20µl</v>
      </c>
      <c r="D15" s="17" t="str">
        <f>"254323"</f>
        <v>254323</v>
      </c>
      <c r="E15" s="17" t="str">
        <f t="shared" si="1"/>
        <v>2021-11-30</v>
      </c>
      <c r="F15" s="27"/>
      <c r="G15" s="17"/>
      <c r="H15" s="17"/>
      <c r="I15" s="3"/>
      <c r="J15" s="3"/>
      <c r="K15" s="3"/>
    </row>
    <row r="16" spans="1:11" x14ac:dyDescent="0.2">
      <c r="A16" s="16">
        <v>8</v>
      </c>
      <c r="B16" s="23" t="str">
        <f t="shared" si="0"/>
        <v>Research</v>
      </c>
      <c r="C16" s="17" t="str">
        <f>"10 - 100µl"</f>
        <v>10 - 100µl</v>
      </c>
      <c r="D16" s="17" t="str">
        <f>"4521551"</f>
        <v>4521551</v>
      </c>
      <c r="E16" s="17" t="str">
        <f>"2021-11-30"</f>
        <v>2021-11-30</v>
      </c>
      <c r="F16" s="27"/>
      <c r="G16" s="17"/>
      <c r="H16" s="17"/>
      <c r="I16" s="3"/>
      <c r="J16" s="3"/>
      <c r="K16" s="3"/>
    </row>
    <row r="17" spans="1:11" x14ac:dyDescent="0.2">
      <c r="A17" s="16">
        <v>9</v>
      </c>
      <c r="B17" s="23" t="str">
        <f t="shared" si="0"/>
        <v>Research</v>
      </c>
      <c r="C17" s="17" t="str">
        <f>"20 - 200µl"</f>
        <v>20 - 200µl</v>
      </c>
      <c r="D17" s="17" t="str">
        <f>"4557961"</f>
        <v>4557961</v>
      </c>
      <c r="E17" s="17" t="str">
        <f t="shared" si="1"/>
        <v>2021-11-30</v>
      </c>
      <c r="F17" s="27"/>
      <c r="G17" s="17"/>
      <c r="H17" s="17"/>
      <c r="I17" s="3"/>
      <c r="J17" s="3"/>
      <c r="K17" s="3"/>
    </row>
    <row r="18" spans="1:11" x14ac:dyDescent="0.2">
      <c r="A18" s="16">
        <v>10</v>
      </c>
      <c r="B18" s="23" t="str">
        <f t="shared" si="0"/>
        <v>Research</v>
      </c>
      <c r="C18" s="17" t="str">
        <f>"200 - 1000µl"</f>
        <v>200 - 1000µl</v>
      </c>
      <c r="D18" s="17" t="str">
        <f>"295849"</f>
        <v>295849</v>
      </c>
      <c r="E18" s="17" t="str">
        <f t="shared" si="1"/>
        <v>2021-11-30</v>
      </c>
      <c r="F18" s="27"/>
      <c r="G18" s="17"/>
      <c r="H18" s="17"/>
      <c r="I18" s="3"/>
      <c r="J18" s="3"/>
      <c r="K18" s="3"/>
    </row>
    <row r="19" spans="1:11" x14ac:dyDescent="0.2">
      <c r="A19" s="16">
        <v>11</v>
      </c>
      <c r="B19" s="23" t="str">
        <f t="shared" si="0"/>
        <v>Research</v>
      </c>
      <c r="C19" s="17" t="str">
        <f>"2 - 20µl"</f>
        <v>2 - 20µl</v>
      </c>
      <c r="D19" s="17" t="str">
        <f>"3446221"</f>
        <v>3446221</v>
      </c>
      <c r="E19" s="17" t="str">
        <f t="shared" si="1"/>
        <v>2021-11-30</v>
      </c>
      <c r="F19" s="27"/>
      <c r="G19" s="17"/>
      <c r="H19" s="17"/>
      <c r="I19" s="3"/>
      <c r="J19" s="3"/>
      <c r="K19" s="3"/>
    </row>
    <row r="20" spans="1:11" x14ac:dyDescent="0.2">
      <c r="A20" s="16">
        <v>12</v>
      </c>
      <c r="B20" s="23" t="str">
        <f t="shared" si="0"/>
        <v>Research</v>
      </c>
      <c r="C20" s="17" t="str">
        <f>"100 - 1000µl"</f>
        <v>100 - 1000µl</v>
      </c>
      <c r="D20" s="17" t="str">
        <f>"4590481"</f>
        <v>4590481</v>
      </c>
      <c r="E20" s="17" t="str">
        <f t="shared" si="1"/>
        <v>2021-11-30</v>
      </c>
      <c r="F20" s="27"/>
      <c r="G20" s="17"/>
      <c r="H20" s="17"/>
      <c r="I20" s="3"/>
      <c r="J20" s="3"/>
      <c r="K20" s="3"/>
    </row>
    <row r="21" spans="1:11" x14ac:dyDescent="0.2">
      <c r="A21" s="16">
        <v>13</v>
      </c>
      <c r="B21" s="23" t="str">
        <f t="shared" si="0"/>
        <v>Research</v>
      </c>
      <c r="C21" s="17" t="str">
        <f>"20 - 200µl"</f>
        <v>20 - 200µl</v>
      </c>
      <c r="D21" s="17" t="str">
        <f>"2142749"</f>
        <v>2142749</v>
      </c>
      <c r="E21" s="17" t="str">
        <f t="shared" si="1"/>
        <v>2021-11-30</v>
      </c>
      <c r="F21" s="27"/>
      <c r="G21" s="17"/>
      <c r="H21" s="17"/>
      <c r="I21" s="3"/>
      <c r="J21" s="3"/>
      <c r="K21" s="3"/>
    </row>
    <row r="22" spans="1:11" x14ac:dyDescent="0.2">
      <c r="A22" s="16">
        <v>14</v>
      </c>
      <c r="B22" s="23" t="str">
        <f>"Research plus"</f>
        <v>Research plus</v>
      </c>
      <c r="C22" s="17" t="str">
        <f>"100 - 1000µl "</f>
        <v xml:space="preserve">100 - 1000µl </v>
      </c>
      <c r="D22" s="17" t="str">
        <f>"362308A"</f>
        <v>362308A</v>
      </c>
      <c r="E22" s="17" t="str">
        <f t="shared" si="1"/>
        <v>2021-11-30</v>
      </c>
      <c r="F22" s="27"/>
      <c r="G22" s="17"/>
      <c r="H22" s="17"/>
      <c r="I22" s="3"/>
      <c r="J22" s="3"/>
      <c r="K22" s="3"/>
    </row>
    <row r="23" spans="1:11" x14ac:dyDescent="0.2">
      <c r="A23" s="16">
        <v>15</v>
      </c>
      <c r="B23" s="23" t="str">
        <f t="shared" ref="B23:B86" si="2">"Research plus"</f>
        <v>Research plus</v>
      </c>
      <c r="C23" s="17" t="str">
        <f>"100 - 1000µl "</f>
        <v xml:space="preserve">100 - 1000µl </v>
      </c>
      <c r="D23" s="17" t="str">
        <f>"362497A"</f>
        <v>362497A</v>
      </c>
      <c r="E23" s="17" t="str">
        <f t="shared" si="1"/>
        <v>2021-11-30</v>
      </c>
      <c r="F23" s="27"/>
      <c r="G23" s="17"/>
      <c r="H23" s="17"/>
      <c r="I23" s="3"/>
      <c r="J23" s="3"/>
      <c r="K23" s="3"/>
    </row>
    <row r="24" spans="1:11" x14ac:dyDescent="0.2">
      <c r="A24" s="16">
        <v>16</v>
      </c>
      <c r="B24" s="23" t="str">
        <f t="shared" si="2"/>
        <v>Research plus</v>
      </c>
      <c r="C24" s="17" t="str">
        <f>"0,5 - 5µl "</f>
        <v xml:space="preserve">0,5 - 5µl </v>
      </c>
      <c r="D24" s="17" t="str">
        <f>"I26430F"</f>
        <v>I26430F</v>
      </c>
      <c r="E24" s="17" t="str">
        <f t="shared" si="1"/>
        <v>2021-11-30</v>
      </c>
      <c r="F24" s="27"/>
      <c r="G24" s="17"/>
      <c r="H24" s="17"/>
      <c r="I24" s="3"/>
      <c r="J24" s="3"/>
      <c r="K24" s="3"/>
    </row>
    <row r="25" spans="1:11" x14ac:dyDescent="0.2">
      <c r="A25" s="16">
        <v>17</v>
      </c>
      <c r="B25" s="23" t="str">
        <f t="shared" si="2"/>
        <v>Research plus</v>
      </c>
      <c r="C25" s="17" t="str">
        <f>"10 - 100µl "</f>
        <v xml:space="preserve">10 - 100µl </v>
      </c>
      <c r="D25" s="17" t="str">
        <f>"214445A"</f>
        <v>214445A</v>
      </c>
      <c r="E25" s="17" t="str">
        <f t="shared" si="1"/>
        <v>2021-11-30</v>
      </c>
      <c r="F25" s="27"/>
      <c r="G25" s="17"/>
      <c r="H25" s="17"/>
      <c r="I25" s="3"/>
      <c r="J25" s="3"/>
      <c r="K25" s="3"/>
    </row>
    <row r="26" spans="1:11" x14ac:dyDescent="0.2">
      <c r="A26" s="16">
        <v>18</v>
      </c>
      <c r="B26" s="23" t="str">
        <f t="shared" si="2"/>
        <v>Research plus</v>
      </c>
      <c r="C26" s="17" t="str">
        <f>"2 - 20µl"</f>
        <v>2 - 20µl</v>
      </c>
      <c r="D26" s="17" t="str">
        <f>"252001Z"</f>
        <v>252001Z</v>
      </c>
      <c r="E26" s="17" t="str">
        <f t="shared" si="1"/>
        <v>2021-11-30</v>
      </c>
      <c r="F26" s="27"/>
      <c r="G26" s="17"/>
      <c r="H26" s="17"/>
      <c r="I26" s="3"/>
      <c r="J26" s="3"/>
      <c r="K26" s="3"/>
    </row>
    <row r="27" spans="1:11" x14ac:dyDescent="0.2">
      <c r="A27" s="16">
        <v>19</v>
      </c>
      <c r="B27" s="23" t="str">
        <f t="shared" si="2"/>
        <v>Research plus</v>
      </c>
      <c r="C27" s="17" t="str">
        <f>"0,5 - 10µl"</f>
        <v>0,5 - 10µl</v>
      </c>
      <c r="D27" s="17" t="str">
        <f>"3424851"</f>
        <v>3424851</v>
      </c>
      <c r="E27" s="17" t="str">
        <f t="shared" si="1"/>
        <v>2021-11-30</v>
      </c>
      <c r="F27" s="27"/>
      <c r="G27" s="17"/>
      <c r="H27" s="17"/>
      <c r="I27" s="3"/>
      <c r="J27" s="3"/>
      <c r="K27" s="3"/>
    </row>
    <row r="28" spans="1:11" x14ac:dyDescent="0.2">
      <c r="A28" s="16">
        <v>20</v>
      </c>
      <c r="B28" s="23" t="str">
        <f t="shared" si="2"/>
        <v>Research plus</v>
      </c>
      <c r="C28" s="17" t="str">
        <f>"2 - 20µl"</f>
        <v>2 - 20µl</v>
      </c>
      <c r="D28" s="17" t="str">
        <f>"1305429"</f>
        <v>1305429</v>
      </c>
      <c r="E28" s="17" t="str">
        <f t="shared" si="1"/>
        <v>2021-11-30</v>
      </c>
      <c r="F28" s="27"/>
      <c r="G28" s="17"/>
      <c r="H28" s="17"/>
      <c r="I28" s="3"/>
      <c r="J28" s="3"/>
      <c r="K28" s="3"/>
    </row>
    <row r="29" spans="1:11" x14ac:dyDescent="0.2">
      <c r="A29" s="16">
        <v>21</v>
      </c>
      <c r="B29" s="23" t="str">
        <f t="shared" si="2"/>
        <v>Research plus</v>
      </c>
      <c r="C29" s="17" t="str">
        <f>"20 - 200µl"</f>
        <v>20 - 200µl</v>
      </c>
      <c r="D29" s="17" t="str">
        <f>"2487319"</f>
        <v>2487319</v>
      </c>
      <c r="E29" s="17" t="str">
        <f t="shared" si="1"/>
        <v>2021-11-30</v>
      </c>
      <c r="F29" s="27"/>
      <c r="G29" s="17"/>
      <c r="H29" s="17"/>
      <c r="I29" s="3"/>
      <c r="J29" s="3"/>
      <c r="K29" s="3"/>
    </row>
    <row r="30" spans="1:11" x14ac:dyDescent="0.2">
      <c r="A30" s="16">
        <v>22</v>
      </c>
      <c r="B30" s="23" t="str">
        <f t="shared" si="2"/>
        <v>Research plus</v>
      </c>
      <c r="C30" s="17" t="str">
        <f>"100 - 1000µl"</f>
        <v>100 - 1000µl</v>
      </c>
      <c r="D30" s="17" t="str">
        <f>"2493089"</f>
        <v>2493089</v>
      </c>
      <c r="E30" s="17" t="str">
        <f t="shared" si="1"/>
        <v>2021-11-30</v>
      </c>
      <c r="F30" s="27"/>
      <c r="G30" s="17"/>
      <c r="H30" s="17"/>
      <c r="I30" s="3"/>
      <c r="J30" s="3"/>
      <c r="K30" s="3"/>
    </row>
    <row r="31" spans="1:11" x14ac:dyDescent="0.2">
      <c r="A31" s="16">
        <v>23</v>
      </c>
      <c r="B31" s="23" t="str">
        <f t="shared" si="2"/>
        <v>Research plus</v>
      </c>
      <c r="C31" s="17" t="str">
        <f>"2 - 20µl"</f>
        <v>2 - 20µl</v>
      </c>
      <c r="D31" s="17" t="str">
        <f>"336667A"</f>
        <v>336667A</v>
      </c>
      <c r="E31" s="17" t="str">
        <f t="shared" si="1"/>
        <v>2021-11-30</v>
      </c>
      <c r="F31" s="27"/>
      <c r="G31" s="17"/>
      <c r="H31" s="17"/>
      <c r="I31" s="3"/>
      <c r="J31" s="3"/>
      <c r="K31" s="3"/>
    </row>
    <row r="32" spans="1:11" x14ac:dyDescent="0.2">
      <c r="A32" s="16">
        <v>24</v>
      </c>
      <c r="B32" s="23" t="str">
        <f t="shared" si="2"/>
        <v>Research plus</v>
      </c>
      <c r="C32" s="17" t="str">
        <f t="shared" ref="C32:C38" si="3">"0,1 - 2,5µl"</f>
        <v>0,1 - 2,5µl</v>
      </c>
      <c r="D32" s="17" t="str">
        <f>"P10388G"</f>
        <v>P10388G</v>
      </c>
      <c r="E32" s="17" t="str">
        <f t="shared" si="1"/>
        <v>2021-11-30</v>
      </c>
      <c r="F32" s="27"/>
      <c r="G32" s="17"/>
      <c r="H32" s="17"/>
      <c r="I32" s="3"/>
      <c r="J32" s="3"/>
      <c r="K32" s="3"/>
    </row>
    <row r="33" spans="1:11" x14ac:dyDescent="0.2">
      <c r="A33" s="16">
        <v>25</v>
      </c>
      <c r="B33" s="23" t="str">
        <f t="shared" si="2"/>
        <v>Research plus</v>
      </c>
      <c r="C33" s="17" t="str">
        <f t="shared" si="3"/>
        <v>0,1 - 2,5µl</v>
      </c>
      <c r="D33" s="17" t="str">
        <f>"P10571G"</f>
        <v>P10571G</v>
      </c>
      <c r="E33" s="17" t="str">
        <f t="shared" si="1"/>
        <v>2021-11-30</v>
      </c>
      <c r="F33" s="27"/>
      <c r="G33" s="17"/>
      <c r="H33" s="17"/>
      <c r="I33" s="3"/>
      <c r="J33" s="3"/>
      <c r="K33" s="3"/>
    </row>
    <row r="34" spans="1:11" x14ac:dyDescent="0.2">
      <c r="A34" s="16">
        <v>26</v>
      </c>
      <c r="B34" s="23" t="str">
        <f t="shared" si="2"/>
        <v>Research plus</v>
      </c>
      <c r="C34" s="17" t="str">
        <f t="shared" si="3"/>
        <v>0,1 - 2,5µl</v>
      </c>
      <c r="D34" s="17" t="str">
        <f>"P10392G"</f>
        <v>P10392G</v>
      </c>
      <c r="E34" s="17" t="str">
        <f t="shared" si="1"/>
        <v>2021-11-30</v>
      </c>
      <c r="F34" s="27"/>
      <c r="G34" s="17"/>
      <c r="H34" s="17"/>
      <c r="I34" s="3"/>
      <c r="J34" s="3"/>
      <c r="K34" s="3"/>
    </row>
    <row r="35" spans="1:11" x14ac:dyDescent="0.2">
      <c r="A35" s="16">
        <v>27</v>
      </c>
      <c r="B35" s="23" t="str">
        <f t="shared" si="2"/>
        <v>Research plus</v>
      </c>
      <c r="C35" s="17" t="str">
        <f t="shared" si="3"/>
        <v>0,1 - 2,5µl</v>
      </c>
      <c r="D35" s="17" t="str">
        <f>"P10382G"</f>
        <v>P10382G</v>
      </c>
      <c r="E35" s="17" t="str">
        <f t="shared" si="1"/>
        <v>2021-11-30</v>
      </c>
      <c r="F35" s="27"/>
      <c r="G35" s="17"/>
      <c r="H35" s="17"/>
      <c r="I35" s="3"/>
      <c r="J35" s="3"/>
      <c r="K35" s="3"/>
    </row>
    <row r="36" spans="1:11" x14ac:dyDescent="0.2">
      <c r="A36" s="16">
        <v>28</v>
      </c>
      <c r="B36" s="23" t="str">
        <f t="shared" si="2"/>
        <v>Research plus</v>
      </c>
      <c r="C36" s="17" t="str">
        <f t="shared" si="3"/>
        <v>0,1 - 2,5µl</v>
      </c>
      <c r="D36" s="17" t="str">
        <f>"P10574G"</f>
        <v>P10574G</v>
      </c>
      <c r="E36" s="17" t="str">
        <f t="shared" si="1"/>
        <v>2021-11-30</v>
      </c>
      <c r="F36" s="27"/>
      <c r="G36" s="17"/>
      <c r="H36" s="17"/>
      <c r="I36" s="3"/>
      <c r="J36" s="3"/>
      <c r="K36" s="3"/>
    </row>
    <row r="37" spans="1:11" x14ac:dyDescent="0.2">
      <c r="A37" s="16">
        <v>29</v>
      </c>
      <c r="B37" s="23" t="str">
        <f t="shared" si="2"/>
        <v>Research plus</v>
      </c>
      <c r="C37" s="17" t="str">
        <f t="shared" si="3"/>
        <v>0,1 - 2,5µl</v>
      </c>
      <c r="D37" s="17" t="str">
        <f>"P10390G"</f>
        <v>P10390G</v>
      </c>
      <c r="E37" s="17" t="str">
        <f t="shared" si="1"/>
        <v>2021-11-30</v>
      </c>
      <c r="F37" s="27"/>
      <c r="G37" s="17"/>
      <c r="H37" s="17"/>
      <c r="I37" s="3"/>
      <c r="J37" s="3"/>
      <c r="K37" s="3"/>
    </row>
    <row r="38" spans="1:11" x14ac:dyDescent="0.2">
      <c r="A38" s="16">
        <v>30</v>
      </c>
      <c r="B38" s="23" t="str">
        <f t="shared" si="2"/>
        <v>Research plus</v>
      </c>
      <c r="C38" s="17" t="str">
        <f t="shared" si="3"/>
        <v>0,1 - 2,5µl</v>
      </c>
      <c r="D38" s="17" t="str">
        <f>"P10386G"</f>
        <v>P10386G</v>
      </c>
      <c r="E38" s="17" t="str">
        <f>"2021-11-30"</f>
        <v>2021-11-30</v>
      </c>
      <c r="F38" s="27"/>
      <c r="G38" s="17"/>
      <c r="H38" s="17"/>
      <c r="I38" s="3"/>
      <c r="J38" s="3"/>
      <c r="K38" s="3"/>
    </row>
    <row r="39" spans="1:11" x14ac:dyDescent="0.2">
      <c r="A39" s="16">
        <v>31</v>
      </c>
      <c r="B39" s="23" t="str">
        <f t="shared" si="2"/>
        <v>Research plus</v>
      </c>
      <c r="C39" s="17" t="str">
        <f t="shared" ref="C39:C46" si="4">"0,5 - 10µl"</f>
        <v>0,5 - 10µl</v>
      </c>
      <c r="D39" s="17" t="str">
        <f>"O13994G"</f>
        <v>O13994G</v>
      </c>
      <c r="E39" s="17" t="str">
        <f t="shared" si="1"/>
        <v>2021-11-30</v>
      </c>
      <c r="F39" s="27"/>
      <c r="G39" s="17"/>
      <c r="H39" s="17"/>
      <c r="I39" s="3"/>
      <c r="J39" s="3"/>
      <c r="K39" s="3"/>
    </row>
    <row r="40" spans="1:11" x14ac:dyDescent="0.2">
      <c r="A40" s="16">
        <v>32</v>
      </c>
      <c r="B40" s="23" t="str">
        <f t="shared" si="2"/>
        <v>Research plus</v>
      </c>
      <c r="C40" s="17" t="str">
        <f t="shared" si="4"/>
        <v>0,5 - 10µl</v>
      </c>
      <c r="D40" s="17" t="str">
        <f>"O13993G"</f>
        <v>O13993G</v>
      </c>
      <c r="E40" s="17" t="str">
        <f t="shared" si="1"/>
        <v>2021-11-30</v>
      </c>
      <c r="F40" s="27"/>
      <c r="G40" s="17"/>
      <c r="H40" s="17"/>
      <c r="I40" s="3"/>
      <c r="J40" s="3"/>
      <c r="K40" s="3"/>
    </row>
    <row r="41" spans="1:11" x14ac:dyDescent="0.2">
      <c r="A41" s="16">
        <v>33</v>
      </c>
      <c r="B41" s="23" t="str">
        <f t="shared" si="2"/>
        <v>Research plus</v>
      </c>
      <c r="C41" s="17" t="str">
        <f t="shared" si="4"/>
        <v>0,5 - 10µl</v>
      </c>
      <c r="D41" s="17" t="str">
        <f>"O14001G"</f>
        <v>O14001G</v>
      </c>
      <c r="E41" s="17" t="str">
        <f t="shared" si="1"/>
        <v>2021-11-30</v>
      </c>
      <c r="F41" s="27"/>
      <c r="G41" s="17"/>
      <c r="H41" s="17"/>
      <c r="I41" s="3"/>
      <c r="J41" s="3"/>
      <c r="K41" s="3"/>
    </row>
    <row r="42" spans="1:11" x14ac:dyDescent="0.2">
      <c r="A42" s="16">
        <v>34</v>
      </c>
      <c r="B42" s="23" t="str">
        <f t="shared" si="2"/>
        <v>Research plus</v>
      </c>
      <c r="C42" s="17" t="str">
        <f t="shared" si="4"/>
        <v>0,5 - 10µl</v>
      </c>
      <c r="D42" s="17" t="str">
        <f>"O13722G"</f>
        <v>O13722G</v>
      </c>
      <c r="E42" s="17" t="str">
        <f t="shared" si="1"/>
        <v>2021-11-30</v>
      </c>
      <c r="F42" s="27"/>
      <c r="G42" s="17"/>
      <c r="H42" s="17"/>
      <c r="I42" s="3"/>
      <c r="J42" s="3"/>
      <c r="K42" s="3"/>
    </row>
    <row r="43" spans="1:11" x14ac:dyDescent="0.2">
      <c r="A43" s="16">
        <v>35</v>
      </c>
      <c r="B43" s="23" t="str">
        <f t="shared" si="2"/>
        <v>Research plus</v>
      </c>
      <c r="C43" s="17" t="str">
        <f t="shared" si="4"/>
        <v>0,5 - 10µl</v>
      </c>
      <c r="D43" s="17" t="str">
        <f>"O13539G"</f>
        <v>O13539G</v>
      </c>
      <c r="E43" s="17" t="str">
        <f t="shared" si="1"/>
        <v>2021-11-30</v>
      </c>
      <c r="F43" s="27"/>
      <c r="G43" s="17"/>
      <c r="H43" s="17"/>
      <c r="I43" s="3"/>
      <c r="J43" s="3"/>
      <c r="K43" s="3"/>
    </row>
    <row r="44" spans="1:11" x14ac:dyDescent="0.2">
      <c r="A44" s="16">
        <v>36</v>
      </c>
      <c r="B44" s="23" t="str">
        <f t="shared" si="2"/>
        <v>Research plus</v>
      </c>
      <c r="C44" s="17" t="str">
        <f t="shared" si="4"/>
        <v>0,5 - 10µl</v>
      </c>
      <c r="D44" s="17" t="str">
        <f>"O13937G"</f>
        <v>O13937G</v>
      </c>
      <c r="E44" s="17" t="str">
        <f t="shared" si="1"/>
        <v>2021-11-30</v>
      </c>
      <c r="F44" s="27"/>
      <c r="G44" s="17"/>
      <c r="H44" s="17"/>
      <c r="I44" s="3"/>
      <c r="J44" s="3"/>
      <c r="K44" s="3"/>
    </row>
    <row r="45" spans="1:11" x14ac:dyDescent="0.2">
      <c r="A45" s="16">
        <v>37</v>
      </c>
      <c r="B45" s="23" t="str">
        <f t="shared" si="2"/>
        <v>Research plus</v>
      </c>
      <c r="C45" s="17" t="str">
        <f t="shared" si="4"/>
        <v>0,5 - 10µl</v>
      </c>
      <c r="D45" s="17" t="str">
        <f>"O13942G"</f>
        <v>O13942G</v>
      </c>
      <c r="E45" s="17" t="str">
        <f>"2021-11-30"</f>
        <v>2021-11-30</v>
      </c>
      <c r="F45" s="27"/>
      <c r="G45" s="17"/>
      <c r="H45" s="17"/>
      <c r="I45" s="3"/>
      <c r="J45" s="3"/>
      <c r="K45" s="3"/>
    </row>
    <row r="46" spans="1:11" x14ac:dyDescent="0.2">
      <c r="A46" s="16">
        <v>38</v>
      </c>
      <c r="B46" s="23" t="str">
        <f t="shared" si="2"/>
        <v>Research plus</v>
      </c>
      <c r="C46" s="17" t="str">
        <f t="shared" si="4"/>
        <v>0,5 - 10µl</v>
      </c>
      <c r="D46" s="17" t="str">
        <f>"O13603G"</f>
        <v>O13603G</v>
      </c>
      <c r="E46" s="17" t="str">
        <f t="shared" si="1"/>
        <v>2021-11-30</v>
      </c>
      <c r="F46" s="27"/>
      <c r="G46" s="17"/>
      <c r="H46" s="17"/>
      <c r="I46" s="3"/>
      <c r="J46" s="3"/>
      <c r="K46" s="3"/>
    </row>
    <row r="47" spans="1:11" x14ac:dyDescent="0.2">
      <c r="A47" s="16">
        <v>39</v>
      </c>
      <c r="B47" s="23" t="str">
        <f t="shared" si="2"/>
        <v>Research plus</v>
      </c>
      <c r="C47" s="17" t="str">
        <f t="shared" ref="C47:C58" si="5">"2,0 - 20µl"</f>
        <v>2,0 - 20µl</v>
      </c>
      <c r="D47" s="17" t="str">
        <f>"O24226G"</f>
        <v>O24226G</v>
      </c>
      <c r="E47" s="17" t="str">
        <f t="shared" si="1"/>
        <v>2021-11-30</v>
      </c>
      <c r="F47" s="27"/>
      <c r="G47" s="17"/>
      <c r="H47" s="17"/>
      <c r="I47" s="3"/>
      <c r="J47" s="3"/>
      <c r="K47" s="3"/>
    </row>
    <row r="48" spans="1:11" x14ac:dyDescent="0.2">
      <c r="A48" s="16">
        <v>40</v>
      </c>
      <c r="B48" s="23" t="str">
        <f t="shared" si="2"/>
        <v>Research plus</v>
      </c>
      <c r="C48" s="17" t="str">
        <f t="shared" si="5"/>
        <v>2,0 - 20µl</v>
      </c>
      <c r="D48" s="17" t="str">
        <f>"O24214G"</f>
        <v>O24214G</v>
      </c>
      <c r="E48" s="17" t="str">
        <f t="shared" si="1"/>
        <v>2021-11-30</v>
      </c>
      <c r="F48" s="27"/>
      <c r="G48" s="17"/>
      <c r="H48" s="17"/>
      <c r="I48" s="3"/>
      <c r="J48" s="3"/>
      <c r="K48" s="3"/>
    </row>
    <row r="49" spans="1:11" x14ac:dyDescent="0.2">
      <c r="A49" s="16">
        <v>41</v>
      </c>
      <c r="B49" s="23" t="str">
        <f t="shared" si="2"/>
        <v>Research plus</v>
      </c>
      <c r="C49" s="17" t="str">
        <f t="shared" si="5"/>
        <v>2,0 - 20µl</v>
      </c>
      <c r="D49" s="17" t="str">
        <f>"O24105G"</f>
        <v>O24105G</v>
      </c>
      <c r="E49" s="17" t="str">
        <f t="shared" si="1"/>
        <v>2021-11-30</v>
      </c>
      <c r="F49" s="27"/>
      <c r="G49" s="17"/>
      <c r="H49" s="17"/>
      <c r="I49" s="3"/>
      <c r="J49" s="3"/>
      <c r="K49" s="3"/>
    </row>
    <row r="50" spans="1:11" x14ac:dyDescent="0.2">
      <c r="A50" s="16">
        <v>42</v>
      </c>
      <c r="B50" s="23" t="str">
        <f t="shared" si="2"/>
        <v>Research plus</v>
      </c>
      <c r="C50" s="17" t="str">
        <f t="shared" si="5"/>
        <v>2,0 - 20µl</v>
      </c>
      <c r="D50" s="17" t="str">
        <f>"O24218G"</f>
        <v>O24218G</v>
      </c>
      <c r="E50" s="17" t="str">
        <f>"2021-11-30"</f>
        <v>2021-11-30</v>
      </c>
      <c r="F50" s="27"/>
      <c r="G50" s="17"/>
      <c r="H50" s="17"/>
      <c r="I50" s="3"/>
      <c r="J50" s="3"/>
      <c r="K50" s="3"/>
    </row>
    <row r="51" spans="1:11" x14ac:dyDescent="0.2">
      <c r="A51" s="16">
        <v>43</v>
      </c>
      <c r="B51" s="23" t="str">
        <f t="shared" si="2"/>
        <v>Research plus</v>
      </c>
      <c r="C51" s="17" t="str">
        <f t="shared" si="5"/>
        <v>2,0 - 20µl</v>
      </c>
      <c r="D51" s="17" t="str">
        <f>"O24302G"</f>
        <v>O24302G</v>
      </c>
      <c r="E51" s="17" t="str">
        <f t="shared" si="1"/>
        <v>2021-11-30</v>
      </c>
      <c r="F51" s="27"/>
      <c r="G51" s="17"/>
      <c r="H51" s="17"/>
      <c r="I51" s="3"/>
      <c r="J51" s="3"/>
      <c r="K51" s="3"/>
    </row>
    <row r="52" spans="1:11" x14ac:dyDescent="0.2">
      <c r="A52" s="16">
        <v>44</v>
      </c>
      <c r="B52" s="23" t="str">
        <f t="shared" si="2"/>
        <v>Research plus</v>
      </c>
      <c r="C52" s="17" t="str">
        <f t="shared" si="5"/>
        <v>2,0 - 20µl</v>
      </c>
      <c r="D52" s="17" t="str">
        <f>"O24257G"</f>
        <v>O24257G</v>
      </c>
      <c r="E52" s="17" t="str">
        <f t="shared" si="1"/>
        <v>2021-11-30</v>
      </c>
      <c r="F52" s="27"/>
      <c r="G52" s="17"/>
      <c r="H52" s="17"/>
      <c r="I52" s="3"/>
      <c r="J52" s="3"/>
      <c r="K52" s="3"/>
    </row>
    <row r="53" spans="1:11" x14ac:dyDescent="0.2">
      <c r="A53" s="16">
        <v>45</v>
      </c>
      <c r="B53" s="23" t="str">
        <f t="shared" si="2"/>
        <v>Research plus</v>
      </c>
      <c r="C53" s="17" t="str">
        <f t="shared" si="5"/>
        <v>2,0 - 20µl</v>
      </c>
      <c r="D53" s="17" t="str">
        <f>"O23925G"</f>
        <v>O23925G</v>
      </c>
      <c r="E53" s="17" t="str">
        <f t="shared" si="1"/>
        <v>2021-11-30</v>
      </c>
      <c r="F53" s="27"/>
      <c r="G53" s="17"/>
      <c r="H53" s="17"/>
      <c r="I53" s="3"/>
      <c r="J53" s="3"/>
      <c r="K53" s="3"/>
    </row>
    <row r="54" spans="1:11" x14ac:dyDescent="0.2">
      <c r="A54" s="16">
        <v>46</v>
      </c>
      <c r="B54" s="23" t="str">
        <f t="shared" si="2"/>
        <v>Research plus</v>
      </c>
      <c r="C54" s="17" t="str">
        <f t="shared" si="5"/>
        <v>2,0 - 20µl</v>
      </c>
      <c r="D54" s="17" t="str">
        <f>"O24359G"</f>
        <v>O24359G</v>
      </c>
      <c r="E54" s="17" t="str">
        <f t="shared" si="1"/>
        <v>2021-11-30</v>
      </c>
      <c r="F54" s="27"/>
      <c r="G54" s="17"/>
      <c r="H54" s="17"/>
      <c r="I54" s="3"/>
      <c r="J54" s="3"/>
      <c r="K54" s="3"/>
    </row>
    <row r="55" spans="1:11" x14ac:dyDescent="0.2">
      <c r="A55" s="16">
        <v>47</v>
      </c>
      <c r="B55" s="23" t="str">
        <f t="shared" si="2"/>
        <v>Research plus</v>
      </c>
      <c r="C55" s="17" t="str">
        <f t="shared" si="5"/>
        <v>2,0 - 20µl</v>
      </c>
      <c r="D55" s="17" t="str">
        <f>"O24074G"</f>
        <v>O24074G</v>
      </c>
      <c r="E55" s="17" t="str">
        <f t="shared" si="1"/>
        <v>2021-11-30</v>
      </c>
      <c r="F55" s="27"/>
      <c r="G55" s="17"/>
      <c r="H55" s="17"/>
      <c r="I55" s="3"/>
      <c r="J55" s="3"/>
      <c r="K55" s="3"/>
    </row>
    <row r="56" spans="1:11" x14ac:dyDescent="0.2">
      <c r="A56" s="16">
        <v>48</v>
      </c>
      <c r="B56" s="23" t="str">
        <f t="shared" si="2"/>
        <v>Research plus</v>
      </c>
      <c r="C56" s="17" t="str">
        <f t="shared" si="5"/>
        <v>2,0 - 20µl</v>
      </c>
      <c r="D56" s="17" t="str">
        <f>"O24361G"</f>
        <v>O24361G</v>
      </c>
      <c r="E56" s="17" t="str">
        <f t="shared" si="1"/>
        <v>2021-11-30</v>
      </c>
      <c r="F56" s="27"/>
      <c r="G56" s="17"/>
      <c r="H56" s="17"/>
      <c r="I56" s="3"/>
      <c r="J56" s="3"/>
      <c r="K56" s="3"/>
    </row>
    <row r="57" spans="1:11" x14ac:dyDescent="0.2">
      <c r="A57" s="16">
        <v>49</v>
      </c>
      <c r="B57" s="23" t="str">
        <f t="shared" si="2"/>
        <v>Research plus</v>
      </c>
      <c r="C57" s="17" t="str">
        <f t="shared" si="5"/>
        <v>2,0 - 20µl</v>
      </c>
      <c r="D57" s="17" t="str">
        <f>"O24320G"</f>
        <v>O24320G</v>
      </c>
      <c r="E57" s="17" t="str">
        <f>"2021-11-30"</f>
        <v>2021-11-30</v>
      </c>
      <c r="F57" s="27"/>
      <c r="G57" s="17"/>
      <c r="H57" s="17"/>
      <c r="I57" s="3"/>
      <c r="J57" s="3"/>
      <c r="K57" s="3"/>
    </row>
    <row r="58" spans="1:11" x14ac:dyDescent="0.2">
      <c r="A58" s="16">
        <v>50</v>
      </c>
      <c r="B58" s="23" t="str">
        <f t="shared" si="2"/>
        <v>Research plus</v>
      </c>
      <c r="C58" s="17" t="str">
        <f t="shared" si="5"/>
        <v>2,0 - 20µl</v>
      </c>
      <c r="D58" s="17" t="str">
        <f>"O24222G"</f>
        <v>O24222G</v>
      </c>
      <c r="E58" s="17" t="str">
        <f t="shared" si="1"/>
        <v>2021-11-30</v>
      </c>
      <c r="F58" s="27"/>
      <c r="G58" s="17"/>
      <c r="H58" s="17"/>
      <c r="I58" s="3"/>
      <c r="J58" s="3"/>
      <c r="K58" s="3"/>
    </row>
    <row r="59" spans="1:11" x14ac:dyDescent="0.2">
      <c r="A59" s="16">
        <v>51</v>
      </c>
      <c r="B59" s="23" t="str">
        <f t="shared" si="2"/>
        <v>Research plus</v>
      </c>
      <c r="C59" s="17" t="str">
        <f t="shared" ref="C59:C64" si="6">"10 - 100µl"</f>
        <v>10 - 100µl</v>
      </c>
      <c r="D59" s="17" t="str">
        <f>"N37087G"</f>
        <v>N37087G</v>
      </c>
      <c r="E59" s="17" t="str">
        <f t="shared" si="1"/>
        <v>2021-11-30</v>
      </c>
      <c r="F59" s="27"/>
      <c r="G59" s="17"/>
      <c r="H59" s="17"/>
      <c r="I59" s="3"/>
      <c r="J59" s="3"/>
      <c r="K59" s="3"/>
    </row>
    <row r="60" spans="1:11" x14ac:dyDescent="0.2">
      <c r="A60" s="16">
        <v>52</v>
      </c>
      <c r="B60" s="23" t="str">
        <f t="shared" si="2"/>
        <v>Research plus</v>
      </c>
      <c r="C60" s="17" t="str">
        <f t="shared" si="6"/>
        <v>10 - 100µl</v>
      </c>
      <c r="D60" s="17" t="str">
        <f>"N37042G"</f>
        <v>N37042G</v>
      </c>
      <c r="E60" s="17" t="str">
        <f t="shared" si="1"/>
        <v>2021-11-30</v>
      </c>
      <c r="F60" s="27"/>
      <c r="G60" s="17"/>
      <c r="H60" s="17"/>
      <c r="I60" s="3"/>
      <c r="J60" s="3"/>
      <c r="K60" s="3"/>
    </row>
    <row r="61" spans="1:11" x14ac:dyDescent="0.2">
      <c r="A61" s="16">
        <v>53</v>
      </c>
      <c r="B61" s="23" t="str">
        <f t="shared" si="2"/>
        <v>Research plus</v>
      </c>
      <c r="C61" s="17" t="str">
        <f t="shared" si="6"/>
        <v>10 - 100µl</v>
      </c>
      <c r="D61" s="17" t="str">
        <f>"N36966G"</f>
        <v>N36966G</v>
      </c>
      <c r="E61" s="17" t="str">
        <f>"2021-11-30"</f>
        <v>2021-11-30</v>
      </c>
      <c r="F61" s="27"/>
      <c r="G61" s="17"/>
      <c r="H61" s="17"/>
      <c r="I61" s="3"/>
      <c r="J61" s="3"/>
      <c r="K61" s="3"/>
    </row>
    <row r="62" spans="1:11" x14ac:dyDescent="0.2">
      <c r="A62" s="16">
        <v>54</v>
      </c>
      <c r="B62" s="23" t="str">
        <f t="shared" si="2"/>
        <v>Research plus</v>
      </c>
      <c r="C62" s="17" t="str">
        <f t="shared" si="6"/>
        <v>10 - 100µl</v>
      </c>
      <c r="D62" s="17" t="str">
        <f>"N37036G"</f>
        <v>N37036G</v>
      </c>
      <c r="E62" s="17" t="str">
        <f t="shared" si="1"/>
        <v>2021-11-30</v>
      </c>
      <c r="F62" s="27"/>
      <c r="G62" s="17"/>
      <c r="H62" s="17"/>
      <c r="I62" s="3"/>
      <c r="J62" s="3"/>
      <c r="K62" s="3"/>
    </row>
    <row r="63" spans="1:11" x14ac:dyDescent="0.2">
      <c r="A63" s="16">
        <v>55</v>
      </c>
      <c r="B63" s="23" t="str">
        <f t="shared" si="2"/>
        <v>Research plus</v>
      </c>
      <c r="C63" s="17" t="str">
        <f t="shared" si="6"/>
        <v>10 - 100µl</v>
      </c>
      <c r="D63" s="17" t="str">
        <f>"N36961G"</f>
        <v>N36961G</v>
      </c>
      <c r="E63" s="17" t="str">
        <f t="shared" si="1"/>
        <v>2021-11-30</v>
      </c>
      <c r="F63" s="27"/>
      <c r="G63" s="17"/>
      <c r="H63" s="17"/>
      <c r="I63" s="3"/>
      <c r="J63" s="3"/>
      <c r="K63" s="3"/>
    </row>
    <row r="64" spans="1:11" x14ac:dyDescent="0.2">
      <c r="A64" s="16">
        <v>56</v>
      </c>
      <c r="B64" s="23" t="str">
        <f t="shared" si="2"/>
        <v>Research plus</v>
      </c>
      <c r="C64" s="17" t="str">
        <f t="shared" si="6"/>
        <v>10 - 100µl</v>
      </c>
      <c r="D64" s="17" t="str">
        <f>"N37093G"</f>
        <v>N37093G</v>
      </c>
      <c r="E64" s="17" t="str">
        <f t="shared" si="1"/>
        <v>2021-11-30</v>
      </c>
      <c r="F64" s="27"/>
      <c r="G64" s="17"/>
      <c r="H64" s="17"/>
      <c r="I64" s="3"/>
      <c r="J64" s="3"/>
      <c r="K64" s="3"/>
    </row>
    <row r="65" spans="1:11" x14ac:dyDescent="0.2">
      <c r="A65" s="16">
        <v>57</v>
      </c>
      <c r="B65" s="23" t="str">
        <f t="shared" si="2"/>
        <v>Research plus</v>
      </c>
      <c r="C65" s="17" t="str">
        <f t="shared" ref="C65:C74" si="7">"20 - 200µl"</f>
        <v>20 - 200µl</v>
      </c>
      <c r="D65" s="17" t="str">
        <f>"O22813G"</f>
        <v>O22813G</v>
      </c>
      <c r="E65" s="17" t="str">
        <f t="shared" si="1"/>
        <v>2021-11-30</v>
      </c>
      <c r="F65" s="27"/>
      <c r="G65" s="17"/>
      <c r="H65" s="17"/>
      <c r="I65" s="3"/>
      <c r="J65" s="3"/>
      <c r="K65" s="3"/>
    </row>
    <row r="66" spans="1:11" x14ac:dyDescent="0.2">
      <c r="A66" s="16">
        <v>58</v>
      </c>
      <c r="B66" s="23" t="str">
        <f t="shared" si="2"/>
        <v>Research plus</v>
      </c>
      <c r="C66" s="17" t="str">
        <f t="shared" si="7"/>
        <v>20 - 200µl</v>
      </c>
      <c r="D66" s="17" t="str">
        <f>"O22522G"</f>
        <v>O22522G</v>
      </c>
      <c r="E66" s="17" t="str">
        <f t="shared" si="1"/>
        <v>2021-11-30</v>
      </c>
      <c r="F66" s="27"/>
      <c r="G66" s="17"/>
      <c r="H66" s="17"/>
      <c r="I66" s="3"/>
      <c r="J66" s="3"/>
      <c r="K66" s="3"/>
    </row>
    <row r="67" spans="1:11" x14ac:dyDescent="0.2">
      <c r="A67" s="16">
        <v>59</v>
      </c>
      <c r="B67" s="23" t="str">
        <f t="shared" si="2"/>
        <v>Research plus</v>
      </c>
      <c r="C67" s="17" t="str">
        <f t="shared" si="7"/>
        <v>20 - 200µl</v>
      </c>
      <c r="D67" s="17" t="str">
        <f>"O22468G"</f>
        <v>O22468G</v>
      </c>
      <c r="E67" s="17" t="str">
        <f t="shared" si="1"/>
        <v>2021-11-30</v>
      </c>
      <c r="F67" s="27"/>
      <c r="G67" s="17"/>
      <c r="H67" s="17"/>
      <c r="I67" s="3"/>
      <c r="J67" s="3"/>
      <c r="K67" s="3"/>
    </row>
    <row r="68" spans="1:11" x14ac:dyDescent="0.2">
      <c r="A68" s="16">
        <v>60</v>
      </c>
      <c r="B68" s="23" t="str">
        <f t="shared" si="2"/>
        <v>Research plus</v>
      </c>
      <c r="C68" s="17" t="str">
        <f t="shared" si="7"/>
        <v>20 - 200µl</v>
      </c>
      <c r="D68" s="17" t="str">
        <f>"O22815G"</f>
        <v>O22815G</v>
      </c>
      <c r="E68" s="17" t="str">
        <f>"2021-11-30"</f>
        <v>2021-11-30</v>
      </c>
      <c r="F68" s="27"/>
      <c r="G68" s="17"/>
      <c r="H68" s="17"/>
      <c r="I68" s="3"/>
      <c r="J68" s="3"/>
      <c r="K68" s="3"/>
    </row>
    <row r="69" spans="1:11" x14ac:dyDescent="0.2">
      <c r="A69" s="16">
        <v>61</v>
      </c>
      <c r="B69" s="23" t="str">
        <f t="shared" si="2"/>
        <v>Research plus</v>
      </c>
      <c r="C69" s="17" t="str">
        <f t="shared" si="7"/>
        <v>20 - 200µl</v>
      </c>
      <c r="D69" s="17" t="str">
        <f>"O22790G"</f>
        <v>O22790G</v>
      </c>
      <c r="E69" s="17" t="str">
        <f t="shared" si="1"/>
        <v>2021-11-30</v>
      </c>
      <c r="F69" s="27"/>
      <c r="G69" s="17"/>
      <c r="H69" s="17"/>
      <c r="I69" s="3"/>
      <c r="J69" s="3"/>
      <c r="K69" s="3"/>
    </row>
    <row r="70" spans="1:11" x14ac:dyDescent="0.2">
      <c r="A70" s="16">
        <v>62</v>
      </c>
      <c r="B70" s="23" t="str">
        <f t="shared" si="2"/>
        <v>Research plus</v>
      </c>
      <c r="C70" s="17" t="str">
        <f t="shared" si="7"/>
        <v>20 - 200µl</v>
      </c>
      <c r="D70" s="17" t="str">
        <f>"O22533G"</f>
        <v>O22533G</v>
      </c>
      <c r="E70" s="17" t="str">
        <f t="shared" si="1"/>
        <v>2021-11-30</v>
      </c>
      <c r="F70" s="27"/>
      <c r="G70" s="17"/>
      <c r="H70" s="17"/>
      <c r="I70" s="3"/>
      <c r="J70" s="3"/>
      <c r="K70" s="3"/>
    </row>
    <row r="71" spans="1:11" x14ac:dyDescent="0.2">
      <c r="A71" s="16">
        <v>63</v>
      </c>
      <c r="B71" s="23" t="str">
        <f t="shared" si="2"/>
        <v>Research plus</v>
      </c>
      <c r="C71" s="17" t="str">
        <f t="shared" si="7"/>
        <v>20 - 200µl</v>
      </c>
      <c r="D71" s="17" t="str">
        <f>"O22804G"</f>
        <v>O22804G</v>
      </c>
      <c r="E71" s="17" t="str">
        <f t="shared" si="1"/>
        <v>2021-11-30</v>
      </c>
      <c r="F71" s="27"/>
      <c r="G71" s="17"/>
      <c r="H71" s="17"/>
      <c r="I71" s="3"/>
      <c r="J71" s="3"/>
      <c r="K71" s="3"/>
    </row>
    <row r="72" spans="1:11" x14ac:dyDescent="0.2">
      <c r="A72" s="16">
        <v>64</v>
      </c>
      <c r="B72" s="23" t="str">
        <f t="shared" si="2"/>
        <v>Research plus</v>
      </c>
      <c r="C72" s="17" t="str">
        <f t="shared" si="7"/>
        <v>20 - 200µl</v>
      </c>
      <c r="D72" s="17" t="str">
        <f>"O22767G"</f>
        <v>O22767G</v>
      </c>
      <c r="E72" s="17" t="str">
        <f t="shared" si="1"/>
        <v>2021-11-30</v>
      </c>
      <c r="F72" s="27"/>
      <c r="G72" s="17"/>
      <c r="H72" s="17"/>
      <c r="I72" s="3"/>
      <c r="J72" s="3"/>
      <c r="K72" s="3"/>
    </row>
    <row r="73" spans="1:11" x14ac:dyDescent="0.2">
      <c r="A73" s="16">
        <v>65</v>
      </c>
      <c r="B73" s="23" t="str">
        <f t="shared" si="2"/>
        <v>Research plus</v>
      </c>
      <c r="C73" s="17" t="str">
        <f t="shared" si="7"/>
        <v>20 - 200µl</v>
      </c>
      <c r="D73" s="17" t="str">
        <f>"O22681G"</f>
        <v>O22681G</v>
      </c>
      <c r="E73" s="17" t="str">
        <f t="shared" si="1"/>
        <v>2021-11-30</v>
      </c>
      <c r="F73" s="27"/>
      <c r="G73" s="17"/>
      <c r="H73" s="17"/>
      <c r="I73" s="3"/>
      <c r="J73" s="3"/>
      <c r="K73" s="3"/>
    </row>
    <row r="74" spans="1:11" x14ac:dyDescent="0.2">
      <c r="A74" s="16">
        <v>66</v>
      </c>
      <c r="B74" s="23" t="str">
        <f t="shared" si="2"/>
        <v>Research plus</v>
      </c>
      <c r="C74" s="17" t="str">
        <f t="shared" si="7"/>
        <v>20 - 200µl</v>
      </c>
      <c r="D74" s="17" t="str">
        <f>"O22562G"</f>
        <v>O22562G</v>
      </c>
      <c r="E74" s="17" t="str">
        <f t="shared" ref="E74:E79" si="8">"2021-11-30"</f>
        <v>2021-11-30</v>
      </c>
      <c r="F74" s="27"/>
      <c r="G74" s="17"/>
      <c r="H74" s="17"/>
      <c r="I74" s="3"/>
      <c r="J74" s="3"/>
      <c r="K74" s="3"/>
    </row>
    <row r="75" spans="1:11" x14ac:dyDescent="0.2">
      <c r="A75" s="16">
        <v>67</v>
      </c>
      <c r="B75" s="23" t="str">
        <f t="shared" si="2"/>
        <v>Research plus</v>
      </c>
      <c r="C75" s="17" t="str">
        <f t="shared" ref="C75:C85" si="9">"100 - 1000µl"</f>
        <v>100 - 1000µl</v>
      </c>
      <c r="D75" s="17" t="str">
        <f>"N14078G"</f>
        <v>N14078G</v>
      </c>
      <c r="E75" s="17" t="str">
        <f t="shared" si="8"/>
        <v>2021-11-30</v>
      </c>
      <c r="F75" s="27"/>
      <c r="G75" s="17"/>
      <c r="H75" s="17"/>
      <c r="I75" s="3"/>
      <c r="J75" s="3"/>
      <c r="K75" s="3"/>
    </row>
    <row r="76" spans="1:11" x14ac:dyDescent="0.2">
      <c r="A76" s="16">
        <v>68</v>
      </c>
      <c r="B76" s="23" t="str">
        <f t="shared" si="2"/>
        <v>Research plus</v>
      </c>
      <c r="C76" s="17" t="str">
        <f t="shared" si="9"/>
        <v>100 - 1000µl</v>
      </c>
      <c r="D76" s="17" t="str">
        <f>"N13954G"</f>
        <v>N13954G</v>
      </c>
      <c r="E76" s="17" t="str">
        <f t="shared" si="8"/>
        <v>2021-11-30</v>
      </c>
      <c r="F76" s="27"/>
      <c r="G76" s="17"/>
      <c r="H76" s="17"/>
      <c r="I76" s="3"/>
      <c r="J76" s="3"/>
      <c r="K76" s="3"/>
    </row>
    <row r="77" spans="1:11" x14ac:dyDescent="0.2">
      <c r="A77" s="16">
        <v>69</v>
      </c>
      <c r="B77" s="23" t="str">
        <f t="shared" si="2"/>
        <v>Research plus</v>
      </c>
      <c r="C77" s="17" t="str">
        <f t="shared" si="9"/>
        <v>100 - 1000µl</v>
      </c>
      <c r="D77" s="17" t="str">
        <f>"N14389G"</f>
        <v>N14389G</v>
      </c>
      <c r="E77" s="17" t="str">
        <f t="shared" si="8"/>
        <v>2021-11-30</v>
      </c>
      <c r="F77" s="27"/>
      <c r="G77" s="17"/>
      <c r="H77" s="17"/>
      <c r="I77" s="3"/>
      <c r="J77" s="3"/>
      <c r="K77" s="3"/>
    </row>
    <row r="78" spans="1:11" x14ac:dyDescent="0.2">
      <c r="A78" s="16">
        <v>70</v>
      </c>
      <c r="B78" s="23" t="str">
        <f t="shared" si="2"/>
        <v>Research plus</v>
      </c>
      <c r="C78" s="17" t="str">
        <f t="shared" si="9"/>
        <v>100 - 1000µl</v>
      </c>
      <c r="D78" s="17" t="str">
        <f>"N13915G"</f>
        <v>N13915G</v>
      </c>
      <c r="E78" s="17" t="str">
        <f t="shared" si="8"/>
        <v>2021-11-30</v>
      </c>
      <c r="F78" s="27"/>
      <c r="G78" s="17"/>
      <c r="H78" s="17"/>
      <c r="I78" s="3"/>
      <c r="J78" s="3"/>
      <c r="K78" s="3"/>
    </row>
    <row r="79" spans="1:11" x14ac:dyDescent="0.2">
      <c r="A79" s="16">
        <v>71</v>
      </c>
      <c r="B79" s="23" t="str">
        <f t="shared" si="2"/>
        <v>Research plus</v>
      </c>
      <c r="C79" s="17" t="str">
        <f t="shared" si="9"/>
        <v>100 - 1000µl</v>
      </c>
      <c r="D79" s="17" t="str">
        <f>"N13917G"</f>
        <v>N13917G</v>
      </c>
      <c r="E79" s="17" t="str">
        <f t="shared" si="8"/>
        <v>2021-11-30</v>
      </c>
      <c r="F79" s="27"/>
      <c r="G79" s="17"/>
      <c r="H79" s="17"/>
      <c r="I79" s="3"/>
      <c r="J79" s="3"/>
      <c r="K79" s="3"/>
    </row>
    <row r="80" spans="1:11" x14ac:dyDescent="0.2">
      <c r="A80" s="16">
        <v>72</v>
      </c>
      <c r="B80" s="23" t="str">
        <f t="shared" si="2"/>
        <v>Research plus</v>
      </c>
      <c r="C80" s="17" t="str">
        <f t="shared" si="9"/>
        <v>100 - 1000µl</v>
      </c>
      <c r="D80" s="17" t="str">
        <f>"N14049G"</f>
        <v>N14049G</v>
      </c>
      <c r="E80" s="17" t="str">
        <f>"2021-11-30"</f>
        <v>2021-11-30</v>
      </c>
      <c r="F80" s="27"/>
      <c r="G80" s="17"/>
      <c r="H80" s="17"/>
      <c r="I80" s="3"/>
      <c r="J80" s="3"/>
      <c r="K80" s="3"/>
    </row>
    <row r="81" spans="1:11" x14ac:dyDescent="0.2">
      <c r="A81" s="16">
        <v>73</v>
      </c>
      <c r="B81" s="23" t="str">
        <f t="shared" si="2"/>
        <v>Research plus</v>
      </c>
      <c r="C81" s="17" t="str">
        <f t="shared" si="9"/>
        <v>100 - 1000µl</v>
      </c>
      <c r="D81" s="17" t="str">
        <f>"N13911G"</f>
        <v>N13911G</v>
      </c>
      <c r="E81" s="17" t="str">
        <f t="shared" ref="E81:E91" si="10">"2021-11-30"</f>
        <v>2021-11-30</v>
      </c>
      <c r="F81" s="27"/>
      <c r="G81" s="17"/>
      <c r="H81" s="17"/>
      <c r="I81" s="3"/>
      <c r="J81" s="3"/>
      <c r="K81" s="3"/>
    </row>
    <row r="82" spans="1:11" x14ac:dyDescent="0.2">
      <c r="A82" s="16">
        <v>74</v>
      </c>
      <c r="B82" s="23" t="str">
        <f t="shared" si="2"/>
        <v>Research plus</v>
      </c>
      <c r="C82" s="17" t="str">
        <f t="shared" si="9"/>
        <v>100 - 1000µl</v>
      </c>
      <c r="D82" s="17" t="str">
        <f>"N14341G"</f>
        <v>N14341G</v>
      </c>
      <c r="E82" s="17" t="str">
        <f t="shared" si="10"/>
        <v>2021-11-30</v>
      </c>
      <c r="F82" s="27"/>
      <c r="G82" s="17"/>
      <c r="H82" s="17"/>
      <c r="I82" s="3"/>
      <c r="J82" s="3"/>
      <c r="K82" s="3"/>
    </row>
    <row r="83" spans="1:11" x14ac:dyDescent="0.2">
      <c r="A83" s="16">
        <v>75</v>
      </c>
      <c r="B83" s="23" t="str">
        <f t="shared" si="2"/>
        <v>Research plus</v>
      </c>
      <c r="C83" s="17" t="str">
        <f t="shared" si="9"/>
        <v>100 - 1000µl</v>
      </c>
      <c r="D83" s="17" t="str">
        <f>"N13964G"</f>
        <v>N13964G</v>
      </c>
      <c r="E83" s="17" t="str">
        <f t="shared" si="10"/>
        <v>2021-11-30</v>
      </c>
      <c r="F83" s="27"/>
      <c r="G83" s="17"/>
      <c r="H83" s="17"/>
      <c r="I83" s="3"/>
      <c r="J83" s="3"/>
      <c r="K83" s="3"/>
    </row>
    <row r="84" spans="1:11" x14ac:dyDescent="0.2">
      <c r="A84" s="16">
        <v>76</v>
      </c>
      <c r="B84" s="23" t="str">
        <f t="shared" si="2"/>
        <v>Research plus</v>
      </c>
      <c r="C84" s="17" t="str">
        <f t="shared" si="9"/>
        <v>100 - 1000µl</v>
      </c>
      <c r="D84" s="17" t="str">
        <f>"N14387G"</f>
        <v>N14387G</v>
      </c>
      <c r="E84" s="17" t="str">
        <f t="shared" si="10"/>
        <v>2021-11-30</v>
      </c>
      <c r="F84" s="27"/>
      <c r="G84" s="17"/>
      <c r="H84" s="17"/>
      <c r="I84" s="3"/>
      <c r="J84" s="3"/>
      <c r="K84" s="3"/>
    </row>
    <row r="85" spans="1:11" x14ac:dyDescent="0.2">
      <c r="A85" s="16">
        <v>77</v>
      </c>
      <c r="B85" s="23" t="str">
        <f t="shared" si="2"/>
        <v>Research plus</v>
      </c>
      <c r="C85" s="17" t="str">
        <f t="shared" si="9"/>
        <v>100 - 1000µl</v>
      </c>
      <c r="D85" s="17" t="str">
        <f>"N13919G"</f>
        <v>N13919G</v>
      </c>
      <c r="E85" s="17" t="str">
        <f t="shared" si="10"/>
        <v>2021-11-30</v>
      </c>
      <c r="F85" s="27"/>
      <c r="G85" s="17"/>
      <c r="H85" s="17"/>
      <c r="I85" s="3"/>
      <c r="J85" s="3"/>
      <c r="K85" s="3"/>
    </row>
    <row r="86" spans="1:11" x14ac:dyDescent="0.2">
      <c r="A86" s="16">
        <v>78</v>
      </c>
      <c r="B86" s="23" t="str">
        <f t="shared" si="2"/>
        <v>Research plus</v>
      </c>
      <c r="C86" s="17" t="str">
        <f>"500 - 5000µl"</f>
        <v>500 - 5000µl</v>
      </c>
      <c r="D86" s="17" t="str">
        <f>"O49744G"</f>
        <v>O49744G</v>
      </c>
      <c r="E86" s="17" t="str">
        <f t="shared" si="10"/>
        <v>2021-11-30</v>
      </c>
      <c r="F86" s="27"/>
      <c r="G86" s="17"/>
      <c r="H86" s="17"/>
      <c r="I86" s="3"/>
      <c r="J86" s="3"/>
      <c r="K86" s="3"/>
    </row>
    <row r="87" spans="1:11" x14ac:dyDescent="0.2">
      <c r="A87" s="16">
        <v>79</v>
      </c>
      <c r="B87" s="23" t="str">
        <f t="shared" ref="B87:B90" si="11">"Research plus"</f>
        <v>Research plus</v>
      </c>
      <c r="C87" s="17" t="str">
        <f>"500 - 5000µl"</f>
        <v>500 - 5000µl</v>
      </c>
      <c r="D87" s="17" t="str">
        <f>"O49742G"</f>
        <v>O49742G</v>
      </c>
      <c r="E87" s="17" t="str">
        <f>"2021-11-30"</f>
        <v>2021-11-30</v>
      </c>
      <c r="F87" s="27"/>
      <c r="G87" s="17"/>
      <c r="H87" s="17"/>
      <c r="I87" s="3"/>
      <c r="J87" s="3"/>
      <c r="K87" s="3"/>
    </row>
    <row r="88" spans="1:11" x14ac:dyDescent="0.2">
      <c r="A88" s="16">
        <v>80</v>
      </c>
      <c r="B88" s="23" t="str">
        <f t="shared" si="11"/>
        <v>Research plus</v>
      </c>
      <c r="C88" s="17" t="str">
        <f>"500 - 5000µl"</f>
        <v>500 - 5000µl</v>
      </c>
      <c r="D88" s="17" t="str">
        <f>"O49741G"</f>
        <v>O49741G</v>
      </c>
      <c r="E88" s="17" t="str">
        <f t="shared" si="10"/>
        <v>2021-11-30</v>
      </c>
      <c r="F88" s="27"/>
      <c r="G88" s="17"/>
      <c r="H88" s="17"/>
      <c r="I88" s="3"/>
      <c r="J88" s="3"/>
      <c r="K88" s="3"/>
    </row>
    <row r="89" spans="1:11" x14ac:dyDescent="0.2">
      <c r="A89" s="16">
        <v>81</v>
      </c>
      <c r="B89" s="23" t="str">
        <f t="shared" si="11"/>
        <v>Research plus</v>
      </c>
      <c r="C89" s="17" t="str">
        <f>"500 - 5000µl"</f>
        <v>500 - 5000µl</v>
      </c>
      <c r="D89" s="17" t="str">
        <f>"O49747G"</f>
        <v>O49747G</v>
      </c>
      <c r="E89" s="17" t="str">
        <f t="shared" si="10"/>
        <v>2021-11-30</v>
      </c>
      <c r="F89" s="27"/>
      <c r="G89" s="17"/>
      <c r="H89" s="17"/>
      <c r="I89" s="3"/>
      <c r="J89" s="3"/>
      <c r="K89" s="3"/>
    </row>
    <row r="90" spans="1:11" x14ac:dyDescent="0.2">
      <c r="A90" s="16">
        <v>82</v>
      </c>
      <c r="B90" s="23" t="str">
        <f t="shared" si="11"/>
        <v>Research plus</v>
      </c>
      <c r="C90" s="17" t="str">
        <f>"500 - 5000µl"</f>
        <v>500 - 5000µl</v>
      </c>
      <c r="D90" s="17" t="str">
        <f>"O49746G"</f>
        <v>O49746G</v>
      </c>
      <c r="E90" s="17" t="str">
        <f t="shared" si="10"/>
        <v>2021-11-30</v>
      </c>
      <c r="F90" s="27"/>
      <c r="G90" s="17"/>
      <c r="H90" s="17"/>
      <c r="I90" s="3"/>
      <c r="J90" s="3"/>
      <c r="K90" s="3"/>
    </row>
    <row r="91" spans="1:11" x14ac:dyDescent="0.2">
      <c r="A91" s="16">
        <v>83</v>
      </c>
      <c r="B91" s="23" t="str">
        <f>"Research plus Multi"</f>
        <v>Research plus Multi</v>
      </c>
      <c r="C91" s="17" t="s">
        <v>45</v>
      </c>
      <c r="D91" s="17" t="s">
        <v>46</v>
      </c>
      <c r="E91" s="17" t="str">
        <f t="shared" si="10"/>
        <v>2021-11-30</v>
      </c>
      <c r="F91" s="27"/>
      <c r="G91" s="17"/>
      <c r="H91" s="17"/>
      <c r="I91" s="3"/>
      <c r="J91" s="3"/>
      <c r="K91" s="3"/>
    </row>
    <row r="92" spans="1:11" x14ac:dyDescent="0.2">
      <c r="A92" s="16">
        <v>84</v>
      </c>
      <c r="B92" s="23" t="str">
        <f>"Research plus Multi"</f>
        <v>Research plus Multi</v>
      </c>
      <c r="C92" s="17" t="s">
        <v>47</v>
      </c>
      <c r="D92" s="17" t="s">
        <v>48</v>
      </c>
      <c r="E92" s="17" t="str">
        <f>"2021-11-30"</f>
        <v>2021-11-30</v>
      </c>
      <c r="F92" s="27"/>
      <c r="G92" s="17"/>
      <c r="H92" s="17"/>
      <c r="I92" s="3"/>
      <c r="J92" s="3"/>
      <c r="K92" s="3"/>
    </row>
    <row r="93" spans="1:11" x14ac:dyDescent="0.2">
      <c r="A93" s="16">
        <v>85</v>
      </c>
      <c r="B93" s="23" t="str">
        <f>"Research plus Multi"</f>
        <v>Research plus Multi</v>
      </c>
      <c r="C93" s="17" t="s">
        <v>49</v>
      </c>
      <c r="D93" s="17" t="str">
        <f>"L42976G"</f>
        <v>L42976G</v>
      </c>
      <c r="E93" s="17" t="str">
        <f t="shared" ref="E93:E94" si="12">"2021-11-30"</f>
        <v>2021-11-30</v>
      </c>
      <c r="F93" s="27"/>
      <c r="G93" s="17"/>
      <c r="H93" s="17"/>
      <c r="I93" s="3"/>
      <c r="J93" s="3"/>
      <c r="K93" s="3"/>
    </row>
    <row r="94" spans="1:11" x14ac:dyDescent="0.2">
      <c r="A94" s="16">
        <v>86</v>
      </c>
      <c r="B94" s="23" t="str">
        <f>"Research plus Multi"</f>
        <v>Research plus Multi</v>
      </c>
      <c r="C94" s="17" t="s">
        <v>50</v>
      </c>
      <c r="D94" s="17" t="str">
        <f>"N45036G"</f>
        <v>N45036G</v>
      </c>
      <c r="E94" s="17" t="str">
        <f t="shared" si="12"/>
        <v>2021-11-30</v>
      </c>
      <c r="F94" s="27"/>
      <c r="G94" s="17"/>
      <c r="H94" s="17"/>
      <c r="I94" s="3"/>
      <c r="J94" s="3"/>
      <c r="K94" s="3"/>
    </row>
    <row r="95" spans="1:11" x14ac:dyDescent="0.2">
      <c r="A95" s="16">
        <v>87</v>
      </c>
      <c r="B95" s="23" t="s">
        <v>5</v>
      </c>
      <c r="C95" s="17" t="s">
        <v>51</v>
      </c>
      <c r="D95" s="17" t="s">
        <v>52</v>
      </c>
      <c r="E95" s="17" t="str">
        <f t="shared" ref="E95:E107" si="13">"2021-11-30"</f>
        <v>2021-11-30</v>
      </c>
      <c r="F95" s="27"/>
      <c r="G95" s="17"/>
      <c r="H95" s="17"/>
      <c r="I95" s="3"/>
      <c r="J95" s="3"/>
      <c r="K95" s="3"/>
    </row>
    <row r="96" spans="1:11" x14ac:dyDescent="0.2">
      <c r="A96" s="16">
        <v>88</v>
      </c>
      <c r="B96" s="23" t="s">
        <v>5</v>
      </c>
      <c r="C96" s="17" t="s">
        <v>51</v>
      </c>
      <c r="D96" s="17" t="s">
        <v>6</v>
      </c>
      <c r="E96" s="17" t="str">
        <f t="shared" si="13"/>
        <v>2021-11-30</v>
      </c>
      <c r="F96" s="27"/>
      <c r="G96" s="17"/>
      <c r="H96" s="17"/>
      <c r="I96" s="3"/>
      <c r="J96" s="3"/>
      <c r="K96" s="3"/>
    </row>
    <row r="97" spans="1:11" x14ac:dyDescent="0.2">
      <c r="A97" s="16">
        <v>89</v>
      </c>
      <c r="B97" s="30" t="s">
        <v>53</v>
      </c>
      <c r="C97" s="17" t="s">
        <v>54</v>
      </c>
      <c r="D97" s="17" t="s">
        <v>55</v>
      </c>
      <c r="E97" s="17" t="str">
        <f t="shared" si="13"/>
        <v>2021-11-30</v>
      </c>
      <c r="F97" s="27"/>
      <c r="G97" s="17"/>
      <c r="H97" s="17"/>
      <c r="I97" s="3"/>
      <c r="J97" s="3"/>
      <c r="K97" s="3"/>
    </row>
    <row r="98" spans="1:11" x14ac:dyDescent="0.2">
      <c r="A98" s="16">
        <v>90</v>
      </c>
      <c r="B98" s="30" t="s">
        <v>56</v>
      </c>
      <c r="C98" s="17" t="s">
        <v>57</v>
      </c>
      <c r="D98" s="17" t="s">
        <v>58</v>
      </c>
      <c r="E98" s="17" t="str">
        <f t="shared" si="13"/>
        <v>2021-11-30</v>
      </c>
      <c r="F98" s="27"/>
      <c r="G98" s="17"/>
      <c r="H98" s="17"/>
      <c r="I98" s="3"/>
      <c r="J98" s="3"/>
      <c r="K98" s="3"/>
    </row>
    <row r="99" spans="1:11" x14ac:dyDescent="0.2">
      <c r="A99" s="16">
        <v>91</v>
      </c>
      <c r="B99" s="30" t="s">
        <v>56</v>
      </c>
      <c r="C99" s="17" t="s">
        <v>57</v>
      </c>
      <c r="D99" s="17" t="s">
        <v>59</v>
      </c>
      <c r="E99" s="17" t="str">
        <f t="shared" si="13"/>
        <v>2021-11-30</v>
      </c>
      <c r="F99" s="27"/>
      <c r="G99" s="17"/>
      <c r="H99" s="17"/>
      <c r="I99" s="3"/>
      <c r="J99" s="3"/>
      <c r="K99" s="3"/>
    </row>
    <row r="100" spans="1:11" x14ac:dyDescent="0.2">
      <c r="A100" s="16">
        <v>92</v>
      </c>
      <c r="B100" s="30" t="s">
        <v>56</v>
      </c>
      <c r="C100" s="17" t="s">
        <v>57</v>
      </c>
      <c r="D100" s="17" t="s">
        <v>60</v>
      </c>
      <c r="E100" s="17" t="str">
        <f t="shared" si="13"/>
        <v>2021-11-30</v>
      </c>
      <c r="F100" s="27"/>
      <c r="G100" s="17"/>
      <c r="H100" s="17"/>
      <c r="I100" s="3"/>
      <c r="J100" s="3"/>
      <c r="K100" s="3"/>
    </row>
    <row r="101" spans="1:11" x14ac:dyDescent="0.2">
      <c r="A101" s="16">
        <v>93</v>
      </c>
      <c r="B101" s="30" t="s">
        <v>56</v>
      </c>
      <c r="C101" s="17" t="s">
        <v>47</v>
      </c>
      <c r="D101" s="17" t="s">
        <v>61</v>
      </c>
      <c r="E101" s="17" t="str">
        <f t="shared" si="13"/>
        <v>2021-11-30</v>
      </c>
      <c r="F101" s="27"/>
      <c r="G101" s="17"/>
      <c r="H101" s="17"/>
      <c r="I101" s="3"/>
      <c r="J101" s="3"/>
      <c r="K101" s="3"/>
    </row>
    <row r="102" spans="1:11" x14ac:dyDescent="0.2">
      <c r="A102" s="16">
        <v>94</v>
      </c>
      <c r="B102" s="30" t="s">
        <v>56</v>
      </c>
      <c r="C102" s="17" t="s">
        <v>62</v>
      </c>
      <c r="D102" s="17" t="s">
        <v>63</v>
      </c>
      <c r="E102" s="17" t="str">
        <f t="shared" si="13"/>
        <v>2021-11-30</v>
      </c>
      <c r="F102" s="27"/>
      <c r="G102" s="17"/>
      <c r="H102" s="17"/>
      <c r="I102" s="3"/>
      <c r="J102" s="3"/>
      <c r="K102" s="3"/>
    </row>
    <row r="103" spans="1:11" x14ac:dyDescent="0.2">
      <c r="A103" s="16">
        <v>95</v>
      </c>
      <c r="B103" s="30" t="s">
        <v>56</v>
      </c>
      <c r="C103" s="17" t="s">
        <v>62</v>
      </c>
      <c r="D103" s="17" t="s">
        <v>64</v>
      </c>
      <c r="E103" s="17" t="str">
        <f t="shared" si="13"/>
        <v>2021-11-30</v>
      </c>
      <c r="F103" s="27"/>
      <c r="G103" s="17"/>
      <c r="H103" s="17"/>
      <c r="I103" s="3"/>
      <c r="J103" s="3"/>
      <c r="K103" s="3"/>
    </row>
    <row r="104" spans="1:11" x14ac:dyDescent="0.2">
      <c r="A104" s="16">
        <v>96</v>
      </c>
      <c r="B104" s="30" t="s">
        <v>56</v>
      </c>
      <c r="C104" s="17" t="s">
        <v>65</v>
      </c>
      <c r="D104" s="17">
        <v>3413421</v>
      </c>
      <c r="E104" s="17" t="str">
        <f t="shared" si="13"/>
        <v>2021-11-30</v>
      </c>
      <c r="F104" s="27"/>
      <c r="G104" s="17"/>
      <c r="H104" s="17"/>
      <c r="I104" s="3"/>
      <c r="J104" s="3"/>
      <c r="K104" s="3"/>
    </row>
    <row r="105" spans="1:11" x14ac:dyDescent="0.2">
      <c r="A105" s="16">
        <v>97</v>
      </c>
      <c r="B105" s="30" t="s">
        <v>56</v>
      </c>
      <c r="C105" s="17" t="s">
        <v>57</v>
      </c>
      <c r="D105" s="17" t="s">
        <v>66</v>
      </c>
      <c r="E105" s="17" t="str">
        <f t="shared" si="13"/>
        <v>2021-11-30</v>
      </c>
      <c r="F105" s="27"/>
      <c r="G105" s="17"/>
      <c r="H105" s="17"/>
      <c r="I105" s="3"/>
      <c r="J105" s="3"/>
      <c r="K105" s="3"/>
    </row>
    <row r="106" spans="1:11" x14ac:dyDescent="0.2">
      <c r="A106" s="16">
        <v>98</v>
      </c>
      <c r="B106" s="30" t="s">
        <v>56</v>
      </c>
      <c r="C106" s="17" t="s">
        <v>57</v>
      </c>
      <c r="D106" s="17" t="s">
        <v>67</v>
      </c>
      <c r="E106" s="17" t="str">
        <f t="shared" si="13"/>
        <v>2021-11-30</v>
      </c>
      <c r="F106" s="27"/>
      <c r="G106" s="17"/>
      <c r="H106" s="17"/>
      <c r="I106" s="3"/>
      <c r="J106" s="3"/>
      <c r="K106" s="3"/>
    </row>
    <row r="107" spans="1:11" x14ac:dyDescent="0.2">
      <c r="A107" s="16">
        <v>99</v>
      </c>
      <c r="B107" s="30" t="s">
        <v>56</v>
      </c>
      <c r="C107" s="17" t="s">
        <v>57</v>
      </c>
      <c r="D107" s="17">
        <v>4983818</v>
      </c>
      <c r="E107" s="17" t="str">
        <f t="shared" si="13"/>
        <v>2021-11-30</v>
      </c>
      <c r="F107" s="27"/>
      <c r="G107" s="17"/>
      <c r="H107" s="17"/>
      <c r="I107" s="3"/>
      <c r="J107" s="3"/>
      <c r="K107" s="3"/>
    </row>
    <row r="108" spans="1:11" x14ac:dyDescent="0.2">
      <c r="A108" s="16">
        <v>100</v>
      </c>
      <c r="B108" s="30" t="s">
        <v>56</v>
      </c>
      <c r="C108" s="17" t="s">
        <v>62</v>
      </c>
      <c r="D108" s="17" t="s">
        <v>68</v>
      </c>
      <c r="E108" s="17" t="str">
        <f t="shared" ref="E108:E122" si="14">"2021-11-30"</f>
        <v>2021-11-30</v>
      </c>
      <c r="F108" s="27"/>
      <c r="G108" s="17"/>
      <c r="H108" s="17"/>
      <c r="I108" s="3"/>
      <c r="J108" s="3"/>
      <c r="K108" s="3"/>
    </row>
    <row r="109" spans="1:11" x14ac:dyDescent="0.2">
      <c r="A109" s="16">
        <v>101</v>
      </c>
      <c r="B109" s="30" t="s">
        <v>56</v>
      </c>
      <c r="C109" s="17" t="s">
        <v>62</v>
      </c>
      <c r="D109" s="17" t="s">
        <v>69</v>
      </c>
      <c r="E109" s="17" t="str">
        <f t="shared" si="14"/>
        <v>2021-11-30</v>
      </c>
      <c r="F109" s="27"/>
      <c r="G109" s="17"/>
      <c r="H109" s="17"/>
      <c r="I109" s="3"/>
      <c r="J109" s="3"/>
      <c r="K109" s="3"/>
    </row>
    <row r="110" spans="1:11" x14ac:dyDescent="0.2">
      <c r="A110" s="16">
        <v>102</v>
      </c>
      <c r="B110" s="30" t="s">
        <v>56</v>
      </c>
      <c r="C110" s="17" t="s">
        <v>62</v>
      </c>
      <c r="D110" s="17" t="s">
        <v>70</v>
      </c>
      <c r="E110" s="17" t="str">
        <f t="shared" si="14"/>
        <v>2021-11-30</v>
      </c>
      <c r="F110" s="27"/>
      <c r="G110" s="17"/>
      <c r="H110" s="17"/>
      <c r="I110" s="3"/>
      <c r="J110" s="3"/>
      <c r="K110" s="3"/>
    </row>
    <row r="111" spans="1:11" x14ac:dyDescent="0.2">
      <c r="A111" s="16">
        <v>103</v>
      </c>
      <c r="B111" s="30" t="s">
        <v>56</v>
      </c>
      <c r="C111" s="17" t="s">
        <v>57</v>
      </c>
      <c r="D111" s="17" t="s">
        <v>71</v>
      </c>
      <c r="E111" s="17" t="str">
        <f t="shared" si="14"/>
        <v>2021-11-30</v>
      </c>
      <c r="F111" s="27"/>
      <c r="G111" s="17"/>
      <c r="H111" s="17"/>
      <c r="I111" s="3"/>
      <c r="J111" s="3"/>
      <c r="K111" s="3"/>
    </row>
    <row r="112" spans="1:11" x14ac:dyDescent="0.2">
      <c r="A112" s="16">
        <v>104</v>
      </c>
      <c r="B112" s="30" t="s">
        <v>56</v>
      </c>
      <c r="C112" s="17" t="s">
        <v>45</v>
      </c>
      <c r="D112" s="17" t="s">
        <v>72</v>
      </c>
      <c r="E112" s="17" t="str">
        <f t="shared" si="14"/>
        <v>2021-11-30</v>
      </c>
      <c r="F112" s="27"/>
      <c r="G112" s="17"/>
      <c r="H112" s="17"/>
      <c r="I112" s="3"/>
      <c r="J112" s="3"/>
      <c r="K112" s="3"/>
    </row>
    <row r="113" spans="1:11" x14ac:dyDescent="0.2">
      <c r="A113" s="16">
        <v>105</v>
      </c>
      <c r="B113" s="30" t="s">
        <v>56</v>
      </c>
      <c r="C113" s="17" t="s">
        <v>62</v>
      </c>
      <c r="D113" s="17" t="s">
        <v>73</v>
      </c>
      <c r="E113" s="17" t="str">
        <f t="shared" si="14"/>
        <v>2021-11-30</v>
      </c>
      <c r="F113" s="27"/>
      <c r="G113" s="17"/>
      <c r="H113" s="17"/>
      <c r="I113" s="3"/>
      <c r="J113" s="3"/>
      <c r="K113" s="3"/>
    </row>
    <row r="114" spans="1:11" x14ac:dyDescent="0.2">
      <c r="A114" s="16">
        <v>106</v>
      </c>
      <c r="B114" s="30" t="s">
        <v>56</v>
      </c>
      <c r="C114" s="17" t="s">
        <v>47</v>
      </c>
      <c r="D114" s="17" t="s">
        <v>74</v>
      </c>
      <c r="E114" s="17" t="str">
        <f t="shared" si="14"/>
        <v>2021-11-30</v>
      </c>
      <c r="F114" s="27"/>
      <c r="G114" s="17"/>
      <c r="H114" s="17"/>
      <c r="I114" s="3"/>
      <c r="J114" s="3"/>
      <c r="K114" s="3"/>
    </row>
    <row r="115" spans="1:11" x14ac:dyDescent="0.2">
      <c r="A115" s="16">
        <v>107</v>
      </c>
      <c r="B115" s="30" t="s">
        <v>56</v>
      </c>
      <c r="C115" s="17" t="s">
        <v>57</v>
      </c>
      <c r="D115" s="17" t="s">
        <v>75</v>
      </c>
      <c r="E115" s="17" t="str">
        <f t="shared" si="14"/>
        <v>2021-11-30</v>
      </c>
      <c r="F115" s="27"/>
      <c r="G115" s="17"/>
      <c r="H115" s="17"/>
      <c r="I115" s="3"/>
      <c r="J115" s="3"/>
      <c r="K115" s="3"/>
    </row>
    <row r="116" spans="1:11" x14ac:dyDescent="0.2">
      <c r="A116" s="16">
        <v>108</v>
      </c>
      <c r="B116" s="30" t="s">
        <v>56</v>
      </c>
      <c r="C116" s="17" t="s">
        <v>45</v>
      </c>
      <c r="D116" s="17" t="s">
        <v>76</v>
      </c>
      <c r="E116" s="17" t="str">
        <f t="shared" si="14"/>
        <v>2021-11-30</v>
      </c>
      <c r="F116" s="27"/>
      <c r="G116" s="17"/>
      <c r="H116" s="17"/>
      <c r="I116" s="3"/>
      <c r="J116" s="3"/>
      <c r="K116" s="3"/>
    </row>
    <row r="117" spans="1:11" x14ac:dyDescent="0.2">
      <c r="A117" s="16">
        <v>109</v>
      </c>
      <c r="B117" s="30" t="s">
        <v>56</v>
      </c>
      <c r="C117" s="17" t="s">
        <v>62</v>
      </c>
      <c r="D117" s="17">
        <v>2486559</v>
      </c>
      <c r="E117" s="17" t="str">
        <f t="shared" si="14"/>
        <v>2021-11-30</v>
      </c>
      <c r="F117" s="27"/>
      <c r="G117" s="17"/>
      <c r="H117" s="17"/>
      <c r="I117" s="3"/>
      <c r="J117" s="3"/>
      <c r="K117" s="3"/>
    </row>
    <row r="118" spans="1:11" s="29" customFormat="1" x14ac:dyDescent="0.2">
      <c r="A118" s="16">
        <v>110</v>
      </c>
      <c r="B118" s="30" t="s">
        <v>56</v>
      </c>
      <c r="C118" s="17" t="s">
        <v>65</v>
      </c>
      <c r="D118" s="17" t="s">
        <v>77</v>
      </c>
      <c r="E118" s="17" t="str">
        <f t="shared" si="14"/>
        <v>2021-11-30</v>
      </c>
      <c r="F118" s="27"/>
      <c r="G118" s="17"/>
      <c r="H118" s="17"/>
      <c r="I118" s="3"/>
      <c r="J118" s="3"/>
      <c r="K118" s="3"/>
    </row>
    <row r="119" spans="1:11" s="29" customFormat="1" x14ac:dyDescent="0.2">
      <c r="A119" s="16">
        <v>111</v>
      </c>
      <c r="B119" s="30" t="s">
        <v>56</v>
      </c>
      <c r="C119" s="17" t="s">
        <v>62</v>
      </c>
      <c r="D119" s="17" t="s">
        <v>78</v>
      </c>
      <c r="E119" s="17" t="str">
        <f t="shared" si="14"/>
        <v>2021-11-30</v>
      </c>
      <c r="F119" s="27"/>
      <c r="G119" s="17"/>
      <c r="H119" s="17"/>
      <c r="I119" s="3"/>
      <c r="J119" s="3"/>
      <c r="K119" s="3"/>
    </row>
    <row r="120" spans="1:11" s="29" customFormat="1" x14ac:dyDescent="0.2">
      <c r="A120" s="16">
        <v>112</v>
      </c>
      <c r="B120" s="30" t="s">
        <v>56</v>
      </c>
      <c r="C120" s="17" t="s">
        <v>79</v>
      </c>
      <c r="D120" s="17" t="s">
        <v>80</v>
      </c>
      <c r="E120" s="17" t="str">
        <f t="shared" si="14"/>
        <v>2021-11-30</v>
      </c>
      <c r="F120" s="27"/>
      <c r="G120" s="17"/>
      <c r="H120" s="17"/>
      <c r="I120" s="3"/>
      <c r="J120" s="3"/>
      <c r="K120" s="3"/>
    </row>
    <row r="121" spans="1:11" s="29" customFormat="1" x14ac:dyDescent="0.2">
      <c r="A121" s="16">
        <v>113</v>
      </c>
      <c r="B121" s="30" t="s">
        <v>56</v>
      </c>
      <c r="C121" s="17" t="s">
        <v>57</v>
      </c>
      <c r="D121" s="17" t="s">
        <v>81</v>
      </c>
      <c r="E121" s="17" t="str">
        <f t="shared" si="14"/>
        <v>2021-11-30</v>
      </c>
      <c r="F121" s="27"/>
      <c r="G121" s="17"/>
      <c r="H121" s="17"/>
      <c r="I121" s="3"/>
      <c r="J121" s="3"/>
      <c r="K121" s="3"/>
    </row>
    <row r="122" spans="1:11" x14ac:dyDescent="0.2">
      <c r="A122" s="16">
        <v>114</v>
      </c>
      <c r="B122" s="30" t="s">
        <v>82</v>
      </c>
      <c r="C122" s="31" t="s">
        <v>83</v>
      </c>
      <c r="D122" s="17" t="s">
        <v>84</v>
      </c>
      <c r="E122" s="17" t="str">
        <f t="shared" si="14"/>
        <v>2021-11-30</v>
      </c>
      <c r="F122" s="27"/>
      <c r="G122" s="17"/>
      <c r="H122" s="17"/>
      <c r="I122" s="3"/>
      <c r="J122" s="3"/>
      <c r="K122" s="3"/>
    </row>
    <row r="123" spans="1:11" ht="75.75" customHeight="1" x14ac:dyDescent="0.2">
      <c r="A123" s="19"/>
      <c r="B123" s="106" t="s">
        <v>4</v>
      </c>
      <c r="C123" s="107"/>
      <c r="D123" s="107"/>
      <c r="E123" s="107"/>
      <c r="F123" s="108"/>
      <c r="G123" s="21" t="s">
        <v>32</v>
      </c>
      <c r="H123" s="20"/>
      <c r="I123" s="3"/>
      <c r="J123" s="3"/>
      <c r="K123" s="3"/>
    </row>
    <row r="124" spans="1:11" ht="45" customHeight="1" x14ac:dyDescent="0.2">
      <c r="A124" s="19"/>
      <c r="B124" s="109" t="s">
        <v>85</v>
      </c>
      <c r="C124" s="109"/>
      <c r="D124" s="109"/>
      <c r="E124" s="109"/>
      <c r="F124" s="109"/>
      <c r="G124" s="17" t="s">
        <v>32</v>
      </c>
      <c r="H124" s="20"/>
      <c r="I124" s="3"/>
      <c r="J124" s="3"/>
      <c r="K124" s="3"/>
    </row>
    <row r="125" spans="1:11" ht="13.5" thickBot="1" x14ac:dyDescent="0.25">
      <c r="B125" s="1"/>
      <c r="C125" s="18"/>
      <c r="D125" s="18"/>
      <c r="E125" s="3"/>
      <c r="F125" s="3"/>
      <c r="G125" s="3"/>
      <c r="H125" s="3"/>
      <c r="I125" s="3"/>
      <c r="J125" s="3"/>
      <c r="K125" s="3"/>
    </row>
    <row r="126" spans="1:11" ht="13.5" thickBot="1" x14ac:dyDescent="0.25">
      <c r="A126" s="94" t="s">
        <v>28</v>
      </c>
      <c r="B126" s="95"/>
      <c r="C126" s="96"/>
      <c r="D126" s="97"/>
      <c r="E126" s="98"/>
      <c r="F126" s="99" t="s">
        <v>17</v>
      </c>
      <c r="G126" s="100"/>
      <c r="H126" s="100"/>
      <c r="I126" s="101"/>
      <c r="J126" s="102"/>
      <c r="K126" s="103"/>
    </row>
    <row r="127" spans="1:11" hidden="1" x14ac:dyDescent="0.2">
      <c r="A127" s="94" t="s">
        <v>18</v>
      </c>
      <c r="B127" s="111"/>
      <c r="C127" s="113"/>
      <c r="D127" s="114"/>
      <c r="E127" s="114"/>
      <c r="F127" s="112"/>
      <c r="G127" s="112"/>
      <c r="H127" s="112"/>
      <c r="I127" s="114"/>
      <c r="J127" s="114"/>
      <c r="K127" s="115"/>
    </row>
  </sheetData>
  <mergeCells count="11">
    <mergeCell ref="A127:B127"/>
    <mergeCell ref="C127:K127"/>
    <mergeCell ref="B124:F124"/>
    <mergeCell ref="A126:B126"/>
    <mergeCell ref="C126:E126"/>
    <mergeCell ref="F126:H126"/>
    <mergeCell ref="A4:B4"/>
    <mergeCell ref="C4:K4"/>
    <mergeCell ref="B6:K6"/>
    <mergeCell ref="B123:F123"/>
    <mergeCell ref="I126:K126"/>
  </mergeCells>
  <phoneticPr fontId="7" type="noConversion"/>
  <pageMargins left="0.75" right="0.75" top="1" bottom="1" header="0.5" footer="0.5"/>
  <pageSetup paperSize="9" scale="58" orientation="portrait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65"/>
  <dimension ref="A2:K14"/>
  <sheetViews>
    <sheetView view="pageBreakPreview" topLeftCell="C7" zoomScaleNormal="100" zoomScaleSheetLayoutView="100" workbookViewId="0">
      <selection activeCell="I13" sqref="I13:K13"/>
    </sheetView>
  </sheetViews>
  <sheetFormatPr defaultRowHeight="12.75" x14ac:dyDescent="0.2"/>
  <cols>
    <col min="1" max="1" width="4" customWidth="1"/>
    <col min="2" max="2" width="25.5703125" bestFit="1" customWidth="1"/>
    <col min="3" max="3" width="14.42578125" customWidth="1"/>
    <col min="4" max="4" width="12.28515625" customWidth="1"/>
    <col min="5" max="5" width="13.42578125" customWidth="1"/>
    <col min="6" max="6" width="11.140625" customWidth="1"/>
    <col min="7" max="7" width="12.140625" customWidth="1"/>
    <col min="8" max="8" width="15" customWidth="1"/>
    <col min="9" max="9" width="13.140625" customWidth="1"/>
    <col min="10" max="10" width="14.5703125" customWidth="1"/>
    <col min="11" max="11" width="16.42578125" customWidth="1"/>
  </cols>
  <sheetData>
    <row r="2" spans="1:11" x14ac:dyDescent="0.2">
      <c r="B2" s="4" t="s">
        <v>0</v>
      </c>
      <c r="C2" s="14">
        <v>9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139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4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x14ac:dyDescent="0.2">
      <c r="A9" s="16">
        <v>1</v>
      </c>
      <c r="B9" s="25" t="s">
        <v>140</v>
      </c>
      <c r="C9" s="17">
        <v>1111408462</v>
      </c>
      <c r="D9" s="17">
        <v>2014</v>
      </c>
      <c r="E9" s="24">
        <v>44607</v>
      </c>
      <c r="F9" s="17"/>
      <c r="G9" s="17"/>
      <c r="H9" s="17"/>
      <c r="I9" s="3"/>
      <c r="J9" s="3"/>
      <c r="K9" s="3"/>
    </row>
    <row r="10" spans="1:11" ht="102.75" customHeight="1" x14ac:dyDescent="0.2">
      <c r="A10" s="19"/>
      <c r="B10" s="106" t="s">
        <v>11</v>
      </c>
      <c r="C10" s="107"/>
      <c r="D10" s="107"/>
      <c r="E10" s="107"/>
      <c r="F10" s="108"/>
      <c r="G10" s="21" t="s">
        <v>32</v>
      </c>
      <c r="H10" s="20"/>
      <c r="I10" s="3"/>
      <c r="J10" s="3"/>
      <c r="K10" s="3"/>
    </row>
    <row r="11" spans="1:11" ht="77.25" customHeight="1" x14ac:dyDescent="0.2">
      <c r="A11" s="19"/>
      <c r="B11" s="109" t="s">
        <v>141</v>
      </c>
      <c r="C11" s="109"/>
      <c r="D11" s="109"/>
      <c r="E11" s="109"/>
      <c r="F11" s="109"/>
      <c r="G11" s="17" t="s">
        <v>32</v>
      </c>
      <c r="H11" s="20"/>
      <c r="I11" s="3"/>
      <c r="J11" s="3"/>
      <c r="K11" s="3"/>
    </row>
    <row r="12" spans="1:11" ht="13.5" thickBot="1" x14ac:dyDescent="0.25">
      <c r="B12" s="1"/>
      <c r="C12" s="18"/>
      <c r="D12" s="3"/>
      <c r="E12" s="3"/>
      <c r="F12" s="3"/>
      <c r="G12" s="3"/>
      <c r="H12" s="3"/>
      <c r="I12" s="3"/>
      <c r="J12" s="3"/>
      <c r="K12" s="3"/>
    </row>
    <row r="13" spans="1:11" ht="13.5" thickBot="1" x14ac:dyDescent="0.25">
      <c r="A13" s="94" t="s">
        <v>16</v>
      </c>
      <c r="B13" s="95"/>
      <c r="C13" s="96"/>
      <c r="D13" s="97"/>
      <c r="E13" s="98"/>
      <c r="F13" s="99" t="s">
        <v>17</v>
      </c>
      <c r="G13" s="100"/>
      <c r="H13" s="100"/>
      <c r="I13" s="101"/>
      <c r="J13" s="102"/>
      <c r="K13" s="103"/>
    </row>
    <row r="14" spans="1:11" hidden="1" x14ac:dyDescent="0.2">
      <c r="A14" s="94" t="s">
        <v>18</v>
      </c>
      <c r="B14" s="111"/>
      <c r="C14" s="113"/>
      <c r="D14" s="114"/>
      <c r="E14" s="114"/>
      <c r="F14" s="112"/>
      <c r="G14" s="112"/>
      <c r="H14" s="112"/>
      <c r="I14" s="114"/>
      <c r="J14" s="114"/>
      <c r="K14" s="115"/>
    </row>
  </sheetData>
  <mergeCells count="11">
    <mergeCell ref="A14:B14"/>
    <mergeCell ref="C14:K14"/>
    <mergeCell ref="B11:F11"/>
    <mergeCell ref="A13:B13"/>
    <mergeCell ref="C13:E13"/>
    <mergeCell ref="F13:H13"/>
    <mergeCell ref="A4:B4"/>
    <mergeCell ref="C4:K4"/>
    <mergeCell ref="B6:K6"/>
    <mergeCell ref="B10:F10"/>
    <mergeCell ref="I13:K13"/>
  </mergeCells>
  <phoneticPr fontId="7" type="noConversion"/>
  <pageMargins left="0.75" right="0.75" top="1" bottom="1" header="0.5" footer="0.5"/>
  <pageSetup paperSize="9" scale="57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17"/>
  <sheetViews>
    <sheetView view="pageLayout" topLeftCell="A13" zoomScaleNormal="100" zoomScaleSheetLayoutView="100" workbookViewId="0">
      <selection activeCell="I17" sqref="I17:K17"/>
    </sheetView>
  </sheetViews>
  <sheetFormatPr defaultRowHeight="12.75" x14ac:dyDescent="0.2"/>
  <cols>
    <col min="1" max="1" width="4" style="60" customWidth="1"/>
    <col min="2" max="2" width="25.5703125" style="60" bestFit="1" customWidth="1"/>
    <col min="3" max="3" width="14.42578125" style="60" customWidth="1"/>
    <col min="4" max="4" width="12.28515625" style="60" customWidth="1"/>
    <col min="5" max="5" width="13.42578125" style="60" customWidth="1"/>
    <col min="6" max="6" width="11.140625" style="60" customWidth="1"/>
    <col min="7" max="7" width="12.140625" style="60" customWidth="1"/>
    <col min="8" max="8" width="15" style="60" customWidth="1"/>
    <col min="9" max="9" width="13.140625" style="60" customWidth="1"/>
    <col min="10" max="10" width="14.5703125" style="60" customWidth="1"/>
    <col min="11" max="11" width="16.42578125" style="60" customWidth="1"/>
    <col min="12" max="16384" width="9.140625" style="60"/>
  </cols>
  <sheetData>
    <row r="2" spans="1:11" x14ac:dyDescent="0.2">
      <c r="B2" s="61" t="s">
        <v>0</v>
      </c>
      <c r="C2" s="14">
        <v>10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61"/>
      <c r="B3" s="62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143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61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61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ht="38.25" x14ac:dyDescent="0.2">
      <c r="A9" s="16">
        <v>1</v>
      </c>
      <c r="B9" s="16" t="str">
        <f>"Trend-ICU (PR-902-020)"</f>
        <v>Trend-ICU (PR-902-020)</v>
      </c>
      <c r="C9" s="64" t="s">
        <v>144</v>
      </c>
      <c r="D9" s="17">
        <v>2014</v>
      </c>
      <c r="E9" s="24" t="s">
        <v>122</v>
      </c>
      <c r="F9" s="17"/>
      <c r="G9" s="17"/>
      <c r="H9" s="17"/>
      <c r="I9" s="3"/>
      <c r="J9" s="3"/>
      <c r="K9" s="3"/>
    </row>
    <row r="10" spans="1:11" ht="38.25" x14ac:dyDescent="0.2">
      <c r="A10" s="16">
        <v>2</v>
      </c>
      <c r="B10" s="16" t="str">
        <f>"Trend-ICU (PR-902-020)"</f>
        <v>Trend-ICU (PR-902-020)</v>
      </c>
      <c r="C10" s="64" t="s">
        <v>145</v>
      </c>
      <c r="D10" s="17">
        <v>2014</v>
      </c>
      <c r="E10" s="24" t="s">
        <v>122</v>
      </c>
      <c r="F10" s="17"/>
      <c r="G10" s="17"/>
      <c r="H10" s="17"/>
      <c r="I10" s="3"/>
      <c r="J10" s="3"/>
      <c r="K10" s="3"/>
    </row>
    <row r="11" spans="1:11" ht="38.25" x14ac:dyDescent="0.2">
      <c r="A11" s="16">
        <v>3</v>
      </c>
      <c r="B11" s="16" t="str">
        <f>"Trend-ICU (PR-902-020)"</f>
        <v>Trend-ICU (PR-902-020)</v>
      </c>
      <c r="C11" s="64" t="s">
        <v>146</v>
      </c>
      <c r="D11" s="17">
        <v>2014</v>
      </c>
      <c r="E11" s="24" t="s">
        <v>122</v>
      </c>
      <c r="F11" s="17"/>
      <c r="G11" s="17"/>
      <c r="H11" s="17"/>
      <c r="I11" s="3"/>
      <c r="J11" s="3"/>
      <c r="K11" s="3"/>
    </row>
    <row r="12" spans="1:11" s="10" customFormat="1" ht="38.25" x14ac:dyDescent="0.2">
      <c r="A12" s="16">
        <v>4</v>
      </c>
      <c r="B12" s="16" t="str">
        <f>"Trend-ICU (PR-902-020)"</f>
        <v>Trend-ICU (PR-902-020)</v>
      </c>
      <c r="C12" s="64" t="s">
        <v>147</v>
      </c>
      <c r="D12" s="17">
        <v>2014</v>
      </c>
      <c r="E12" s="24" t="s">
        <v>122</v>
      </c>
      <c r="F12" s="17"/>
      <c r="G12" s="17"/>
      <c r="H12" s="17"/>
      <c r="I12" s="3"/>
      <c r="J12" s="3"/>
      <c r="K12" s="3"/>
    </row>
    <row r="13" spans="1:11" s="10" customFormat="1" ht="38.25" x14ac:dyDescent="0.2">
      <c r="A13" s="16">
        <v>5</v>
      </c>
      <c r="B13" s="16" t="str">
        <f>"Trend-ICU (PR-902-020)"</f>
        <v>Trend-ICU (PR-902-020)</v>
      </c>
      <c r="C13" s="64" t="s">
        <v>148</v>
      </c>
      <c r="D13" s="17">
        <v>2014</v>
      </c>
      <c r="E13" s="24" t="s">
        <v>122</v>
      </c>
      <c r="F13" s="17"/>
      <c r="G13" s="17"/>
      <c r="H13" s="17"/>
      <c r="I13" s="3"/>
      <c r="J13" s="3"/>
      <c r="K13" s="3"/>
    </row>
    <row r="14" spans="1:11" ht="108" customHeight="1" x14ac:dyDescent="0.2">
      <c r="A14" s="19"/>
      <c r="B14" s="106" t="s">
        <v>149</v>
      </c>
      <c r="C14" s="107"/>
      <c r="D14" s="107"/>
      <c r="E14" s="107"/>
      <c r="F14" s="108"/>
      <c r="G14" s="21" t="s">
        <v>32</v>
      </c>
      <c r="H14" s="20"/>
      <c r="I14" s="3"/>
      <c r="J14" s="3"/>
      <c r="K14" s="3"/>
    </row>
    <row r="15" spans="1:11" ht="57.75" customHeight="1" x14ac:dyDescent="0.2">
      <c r="A15" s="19"/>
      <c r="B15" s="109" t="s">
        <v>142</v>
      </c>
      <c r="C15" s="109"/>
      <c r="D15" s="109"/>
      <c r="E15" s="109"/>
      <c r="F15" s="109"/>
      <c r="G15" s="17" t="s">
        <v>32</v>
      </c>
      <c r="H15" s="20"/>
      <c r="I15" s="3"/>
      <c r="J15" s="3"/>
      <c r="K15" s="3"/>
    </row>
    <row r="16" spans="1:11" ht="13.5" thickBot="1" x14ac:dyDescent="0.25">
      <c r="B16" s="1"/>
      <c r="C16" s="18"/>
      <c r="D16" s="3"/>
      <c r="E16" s="3"/>
      <c r="F16" s="3"/>
      <c r="G16" s="3"/>
      <c r="H16" s="3"/>
      <c r="I16" s="3"/>
      <c r="J16" s="3"/>
      <c r="K16" s="3"/>
    </row>
    <row r="17" spans="1:11" ht="13.5" thickBot="1" x14ac:dyDescent="0.25">
      <c r="A17" s="94" t="s">
        <v>28</v>
      </c>
      <c r="B17" s="95"/>
      <c r="C17" s="96"/>
      <c r="D17" s="97"/>
      <c r="E17" s="98"/>
      <c r="F17" s="99" t="s">
        <v>17</v>
      </c>
      <c r="G17" s="100"/>
      <c r="H17" s="100"/>
      <c r="I17" s="101"/>
      <c r="J17" s="102"/>
      <c r="K17" s="103"/>
    </row>
  </sheetData>
  <mergeCells count="9">
    <mergeCell ref="A17:B17"/>
    <mergeCell ref="C17:E17"/>
    <mergeCell ref="F17:H17"/>
    <mergeCell ref="I17:K17"/>
    <mergeCell ref="A4:B4"/>
    <mergeCell ref="C4:K4"/>
    <mergeCell ref="B6:K6"/>
    <mergeCell ref="B14:F14"/>
    <mergeCell ref="B15:F15"/>
  </mergeCells>
  <pageMargins left="0.75" right="0.75" top="1" bottom="1" header="0.5" footer="0.5"/>
  <pageSetup paperSize="9" scale="57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13"/>
  <sheetViews>
    <sheetView view="pageLayout" topLeftCell="A7" zoomScaleNormal="100" zoomScaleSheetLayoutView="100" workbookViewId="0">
      <selection activeCell="I13" sqref="I13:K13"/>
    </sheetView>
  </sheetViews>
  <sheetFormatPr defaultRowHeight="12.75" x14ac:dyDescent="0.2"/>
  <cols>
    <col min="1" max="1" width="4" style="60" customWidth="1"/>
    <col min="2" max="2" width="25.5703125" style="60" bestFit="1" customWidth="1"/>
    <col min="3" max="3" width="14.42578125" style="60" customWidth="1"/>
    <col min="4" max="4" width="12.28515625" style="60" customWidth="1"/>
    <col min="5" max="5" width="13.42578125" style="60" customWidth="1"/>
    <col min="6" max="6" width="11.140625" style="60" customWidth="1"/>
    <col min="7" max="7" width="12.140625" style="60" customWidth="1"/>
    <col min="8" max="8" width="15" style="60" customWidth="1"/>
    <col min="9" max="9" width="13.140625" style="60" customWidth="1"/>
    <col min="10" max="10" width="14.5703125" style="60" customWidth="1"/>
    <col min="11" max="11" width="16.42578125" style="60" customWidth="1"/>
    <col min="12" max="16384" width="9.140625" style="60"/>
  </cols>
  <sheetData>
    <row r="2" spans="1:11" x14ac:dyDescent="0.2">
      <c r="B2" s="61" t="s">
        <v>0</v>
      </c>
      <c r="C2" s="14">
        <v>11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61"/>
      <c r="B3" s="62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43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61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61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ht="38.25" x14ac:dyDescent="0.2">
      <c r="A9" s="16">
        <v>1</v>
      </c>
      <c r="B9" s="16" t="s">
        <v>33</v>
      </c>
      <c r="C9" s="17" t="s">
        <v>34</v>
      </c>
      <c r="D9" s="17">
        <v>2007</v>
      </c>
      <c r="E9" s="24" t="s">
        <v>122</v>
      </c>
      <c r="F9" s="17"/>
      <c r="G9" s="17"/>
      <c r="H9" s="17"/>
      <c r="I9" s="3"/>
      <c r="J9" s="3"/>
      <c r="K9" s="3"/>
    </row>
    <row r="10" spans="1:11" ht="95.25" customHeight="1" x14ac:dyDescent="0.2">
      <c r="A10" s="19"/>
      <c r="B10" s="104" t="s">
        <v>35</v>
      </c>
      <c r="C10" s="104"/>
      <c r="D10" s="104"/>
      <c r="E10" s="104"/>
      <c r="F10" s="104"/>
      <c r="G10" s="21" t="s">
        <v>32</v>
      </c>
      <c r="H10" s="20"/>
      <c r="I10" s="3"/>
      <c r="J10" s="3"/>
      <c r="K10" s="3"/>
    </row>
    <row r="11" spans="1:11" ht="81" customHeight="1" x14ac:dyDescent="0.2">
      <c r="A11" s="19"/>
      <c r="B11" s="109" t="s">
        <v>141</v>
      </c>
      <c r="C11" s="109"/>
      <c r="D11" s="109"/>
      <c r="E11" s="109"/>
      <c r="F11" s="109"/>
      <c r="G11" s="17" t="s">
        <v>32</v>
      </c>
      <c r="H11" s="20"/>
      <c r="I11" s="3"/>
      <c r="J11" s="3"/>
      <c r="K11" s="3"/>
    </row>
    <row r="12" spans="1:11" ht="13.5" thickBot="1" x14ac:dyDescent="0.25">
      <c r="B12" s="1"/>
      <c r="C12" s="18"/>
      <c r="D12" s="3"/>
      <c r="E12" s="3"/>
      <c r="F12" s="3"/>
      <c r="G12" s="3"/>
      <c r="H12" s="3"/>
      <c r="I12" s="3"/>
      <c r="J12" s="3"/>
      <c r="K12" s="3"/>
    </row>
    <row r="13" spans="1:11" ht="13.5" thickBot="1" x14ac:dyDescent="0.25">
      <c r="A13" s="94" t="s">
        <v>16</v>
      </c>
      <c r="B13" s="95"/>
      <c r="C13" s="96"/>
      <c r="D13" s="97"/>
      <c r="E13" s="98"/>
      <c r="F13" s="99" t="s">
        <v>17</v>
      </c>
      <c r="G13" s="100"/>
      <c r="H13" s="100"/>
      <c r="I13" s="101"/>
      <c r="J13" s="102"/>
      <c r="K13" s="103"/>
    </row>
  </sheetData>
  <mergeCells count="9">
    <mergeCell ref="A13:B13"/>
    <mergeCell ref="C13:E13"/>
    <mergeCell ref="F13:H13"/>
    <mergeCell ref="I13:K13"/>
    <mergeCell ref="A4:B4"/>
    <mergeCell ref="C4:K4"/>
    <mergeCell ref="B6:K6"/>
    <mergeCell ref="B10:F10"/>
    <mergeCell ref="B11:F11"/>
  </mergeCells>
  <pageMargins left="0.75" right="0.75" top="1" bottom="1" header="0.5" footer="0.5"/>
  <pageSetup paperSize="9" scale="57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13"/>
  <sheetViews>
    <sheetView view="pageLayout" topLeftCell="A7" zoomScaleNormal="100" zoomScaleSheetLayoutView="100" workbookViewId="0">
      <selection activeCell="I13" sqref="I13:K13"/>
    </sheetView>
  </sheetViews>
  <sheetFormatPr defaultRowHeight="12.75" x14ac:dyDescent="0.2"/>
  <cols>
    <col min="1" max="1" width="4" style="60" customWidth="1"/>
    <col min="2" max="2" width="25.5703125" style="60" bestFit="1" customWidth="1"/>
    <col min="3" max="3" width="14.42578125" style="60" customWidth="1"/>
    <col min="4" max="4" width="12.28515625" style="60" customWidth="1"/>
    <col min="5" max="5" width="13.42578125" style="60" customWidth="1"/>
    <col min="6" max="6" width="11.140625" style="60" customWidth="1"/>
    <col min="7" max="7" width="12.140625" style="60" customWidth="1"/>
    <col min="8" max="8" width="15" style="60" customWidth="1"/>
    <col min="9" max="9" width="13.140625" style="60" customWidth="1"/>
    <col min="10" max="10" width="14.5703125" style="60" customWidth="1"/>
    <col min="11" max="11" width="16.42578125" style="60" customWidth="1"/>
    <col min="12" max="16384" width="9.140625" style="60"/>
  </cols>
  <sheetData>
    <row r="2" spans="1:11" x14ac:dyDescent="0.2">
      <c r="B2" s="61" t="s">
        <v>0</v>
      </c>
      <c r="C2" s="14">
        <v>12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61"/>
      <c r="B3" s="62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30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61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61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ht="38.25" x14ac:dyDescent="0.2">
      <c r="A9" s="16">
        <v>1</v>
      </c>
      <c r="B9" s="63" t="s">
        <v>31</v>
      </c>
      <c r="C9" s="26">
        <v>6844</v>
      </c>
      <c r="D9" s="17">
        <v>2015</v>
      </c>
      <c r="E9" s="24" t="s">
        <v>122</v>
      </c>
      <c r="F9" s="17"/>
      <c r="G9" s="17"/>
      <c r="H9" s="17"/>
      <c r="I9" s="3"/>
      <c r="J9" s="3"/>
      <c r="K9" s="3"/>
    </row>
    <row r="10" spans="1:11" ht="96.75" customHeight="1" x14ac:dyDescent="0.2">
      <c r="A10" s="19"/>
      <c r="B10" s="106" t="s">
        <v>35</v>
      </c>
      <c r="C10" s="107"/>
      <c r="D10" s="107"/>
      <c r="E10" s="107"/>
      <c r="F10" s="108"/>
      <c r="G10" s="21" t="s">
        <v>32</v>
      </c>
      <c r="H10" s="20"/>
      <c r="I10" s="3"/>
      <c r="J10" s="3"/>
      <c r="K10" s="3"/>
    </row>
    <row r="11" spans="1:11" ht="57.75" customHeight="1" x14ac:dyDescent="0.2">
      <c r="A11" s="19"/>
      <c r="B11" s="109" t="s">
        <v>42</v>
      </c>
      <c r="C11" s="109"/>
      <c r="D11" s="109"/>
      <c r="E11" s="109"/>
      <c r="F11" s="109"/>
      <c r="G11" s="17" t="s">
        <v>32</v>
      </c>
      <c r="H11" s="20"/>
      <c r="I11" s="3"/>
      <c r="J11" s="3"/>
      <c r="K11" s="3"/>
    </row>
    <row r="12" spans="1:11" ht="13.5" thickBot="1" x14ac:dyDescent="0.25">
      <c r="B12" s="1"/>
      <c r="C12" s="18"/>
      <c r="D12" s="3"/>
      <c r="E12" s="3"/>
      <c r="F12" s="3"/>
      <c r="G12" s="3"/>
      <c r="H12" s="3"/>
      <c r="I12" s="3"/>
      <c r="J12" s="3"/>
      <c r="K12" s="3"/>
    </row>
    <row r="13" spans="1:11" ht="13.5" thickBot="1" x14ac:dyDescent="0.25">
      <c r="A13" s="94" t="s">
        <v>16</v>
      </c>
      <c r="B13" s="95"/>
      <c r="C13" s="96"/>
      <c r="D13" s="97"/>
      <c r="E13" s="98"/>
      <c r="F13" s="99" t="s">
        <v>17</v>
      </c>
      <c r="G13" s="100"/>
      <c r="H13" s="100"/>
      <c r="I13" s="101"/>
      <c r="J13" s="102"/>
      <c r="K13" s="103"/>
    </row>
  </sheetData>
  <mergeCells count="9">
    <mergeCell ref="A13:B13"/>
    <mergeCell ref="C13:E13"/>
    <mergeCell ref="F13:H13"/>
    <mergeCell ref="I13:K13"/>
    <mergeCell ref="A4:B4"/>
    <mergeCell ref="C4:K4"/>
    <mergeCell ref="B6:K6"/>
    <mergeCell ref="B10:F10"/>
    <mergeCell ref="B11:F11"/>
  </mergeCells>
  <pageMargins left="0.75" right="0.75" top="1" bottom="1" header="0.5" footer="0.5"/>
  <pageSetup paperSize="9" scale="57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13"/>
  <sheetViews>
    <sheetView zoomScaleNormal="100" zoomScaleSheetLayoutView="100" workbookViewId="0">
      <selection activeCell="I13" sqref="I13:K13"/>
    </sheetView>
  </sheetViews>
  <sheetFormatPr defaultRowHeight="12.75" x14ac:dyDescent="0.2"/>
  <cols>
    <col min="1" max="1" width="4" style="60" customWidth="1"/>
    <col min="2" max="2" width="25.5703125" style="60" bestFit="1" customWidth="1"/>
    <col min="3" max="3" width="14.42578125" style="60" customWidth="1"/>
    <col min="4" max="4" width="12.28515625" style="60" customWidth="1"/>
    <col min="5" max="5" width="13.42578125" style="60" customWidth="1"/>
    <col min="6" max="6" width="11.140625" style="60" customWidth="1"/>
    <col min="7" max="7" width="12.140625" style="60" customWidth="1"/>
    <col min="8" max="8" width="15" style="60" customWidth="1"/>
    <col min="9" max="9" width="13.140625" style="60" customWidth="1"/>
    <col min="10" max="10" width="14.5703125" style="60" customWidth="1"/>
    <col min="11" max="11" width="16.42578125" style="60" customWidth="1"/>
    <col min="12" max="16384" width="9.140625" style="60"/>
  </cols>
  <sheetData>
    <row r="2" spans="1:11" x14ac:dyDescent="0.2">
      <c r="B2" s="61" t="s">
        <v>0</v>
      </c>
      <c r="C2" s="14">
        <v>13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61"/>
      <c r="B3" s="62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150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61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61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x14ac:dyDescent="0.2">
      <c r="A9" s="16">
        <v>1</v>
      </c>
      <c r="B9" s="25" t="s">
        <v>151</v>
      </c>
      <c r="C9" s="17">
        <v>2500112</v>
      </c>
      <c r="D9" s="17">
        <v>2017</v>
      </c>
      <c r="E9" s="24">
        <v>44546</v>
      </c>
      <c r="F9" s="17"/>
      <c r="G9" s="17"/>
      <c r="H9" s="17"/>
      <c r="I9" s="3"/>
      <c r="J9" s="3"/>
      <c r="K9" s="3"/>
    </row>
    <row r="10" spans="1:11" ht="70.5" customHeight="1" x14ac:dyDescent="0.2">
      <c r="A10" s="19"/>
      <c r="B10" s="104" t="s">
        <v>120</v>
      </c>
      <c r="C10" s="104"/>
      <c r="D10" s="104"/>
      <c r="E10" s="104"/>
      <c r="F10" s="104"/>
      <c r="G10" s="21" t="s">
        <v>32</v>
      </c>
      <c r="H10" s="20"/>
      <c r="I10" s="3"/>
      <c r="J10" s="3"/>
      <c r="K10" s="3"/>
    </row>
    <row r="11" spans="1:11" ht="72.75" customHeight="1" x14ac:dyDescent="0.2">
      <c r="A11" s="19"/>
      <c r="B11" s="104" t="s">
        <v>152</v>
      </c>
      <c r="C11" s="104"/>
      <c r="D11" s="104"/>
      <c r="E11" s="104"/>
      <c r="F11" s="104"/>
      <c r="G11" s="17" t="s">
        <v>32</v>
      </c>
      <c r="H11" s="20"/>
      <c r="I11" s="3"/>
      <c r="J11" s="3"/>
      <c r="K11" s="3"/>
    </row>
    <row r="12" spans="1:11" ht="13.5" thickBot="1" x14ac:dyDescent="0.25">
      <c r="B12" s="1"/>
      <c r="C12" s="18"/>
      <c r="D12" s="3"/>
      <c r="E12" s="3"/>
      <c r="F12" s="3"/>
      <c r="G12" s="3"/>
      <c r="H12" s="3"/>
      <c r="I12" s="3"/>
      <c r="J12" s="3"/>
      <c r="K12" s="3"/>
    </row>
    <row r="13" spans="1:11" ht="13.5" thickBot="1" x14ac:dyDescent="0.25">
      <c r="A13" s="94" t="s">
        <v>16</v>
      </c>
      <c r="B13" s="95"/>
      <c r="C13" s="96"/>
      <c r="D13" s="97"/>
      <c r="E13" s="98"/>
      <c r="F13" s="99" t="s">
        <v>17</v>
      </c>
      <c r="G13" s="100"/>
      <c r="H13" s="100"/>
      <c r="I13" s="101"/>
      <c r="J13" s="102"/>
      <c r="K13" s="103"/>
    </row>
  </sheetData>
  <mergeCells count="9">
    <mergeCell ref="A13:B13"/>
    <mergeCell ref="C13:E13"/>
    <mergeCell ref="F13:H13"/>
    <mergeCell ref="I13:K13"/>
    <mergeCell ref="A4:B4"/>
    <mergeCell ref="C4:K4"/>
    <mergeCell ref="B6:K6"/>
    <mergeCell ref="B10:F10"/>
    <mergeCell ref="B11:F11"/>
  </mergeCells>
  <pageMargins left="0.75" right="0.75" top="1" bottom="1" header="0.5" footer="0.5"/>
  <pageSetup paperSize="9" scale="57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13"/>
  <sheetViews>
    <sheetView topLeftCell="A11" zoomScaleNormal="100" zoomScaleSheetLayoutView="100" workbookViewId="0">
      <selection activeCell="I13" sqref="I13:K13"/>
    </sheetView>
  </sheetViews>
  <sheetFormatPr defaultRowHeight="12.75" x14ac:dyDescent="0.2"/>
  <cols>
    <col min="1" max="1" width="4" style="60" customWidth="1"/>
    <col min="2" max="2" width="25.5703125" style="60" bestFit="1" customWidth="1"/>
    <col min="3" max="3" width="14.42578125" style="60" customWidth="1"/>
    <col min="4" max="4" width="12.28515625" style="60" customWidth="1"/>
    <col min="5" max="5" width="13.42578125" style="60" customWidth="1"/>
    <col min="6" max="6" width="11.140625" style="60" customWidth="1"/>
    <col min="7" max="7" width="12.140625" style="60" customWidth="1"/>
    <col min="8" max="8" width="15" style="60" customWidth="1"/>
    <col min="9" max="9" width="13.140625" style="60" customWidth="1"/>
    <col min="10" max="10" width="14.5703125" style="60" customWidth="1"/>
    <col min="11" max="11" width="16.42578125" style="60" customWidth="1"/>
    <col min="12" max="16384" width="9.140625" style="60"/>
  </cols>
  <sheetData>
    <row r="2" spans="1:11" x14ac:dyDescent="0.2">
      <c r="B2" s="61" t="s">
        <v>0</v>
      </c>
      <c r="C2" s="14">
        <v>14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61"/>
      <c r="B3" s="62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153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61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61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x14ac:dyDescent="0.2">
      <c r="A9" s="16">
        <v>1</v>
      </c>
      <c r="B9" s="25" t="s">
        <v>154</v>
      </c>
      <c r="C9" s="17" t="s">
        <v>155</v>
      </c>
      <c r="D9" s="17">
        <v>2017</v>
      </c>
      <c r="E9" s="24">
        <v>44540</v>
      </c>
      <c r="F9" s="17"/>
      <c r="G9" s="17"/>
      <c r="H9" s="17"/>
      <c r="I9" s="3"/>
      <c r="J9" s="3"/>
      <c r="K9" s="3"/>
    </row>
    <row r="10" spans="1:11" ht="108" customHeight="1" x14ac:dyDescent="0.2">
      <c r="A10" s="19"/>
      <c r="B10" s="109" t="s">
        <v>37</v>
      </c>
      <c r="C10" s="109"/>
      <c r="D10" s="109"/>
      <c r="E10" s="109"/>
      <c r="F10" s="109"/>
      <c r="G10" s="21" t="s">
        <v>32</v>
      </c>
      <c r="H10" s="20"/>
      <c r="I10" s="3"/>
      <c r="J10" s="3"/>
      <c r="K10" s="3"/>
    </row>
    <row r="11" spans="1:11" ht="57.75" customHeight="1" x14ac:dyDescent="0.2">
      <c r="A11" s="19"/>
      <c r="B11" s="109" t="s">
        <v>42</v>
      </c>
      <c r="C11" s="109"/>
      <c r="D11" s="109"/>
      <c r="E11" s="109"/>
      <c r="F11" s="109"/>
      <c r="G11" s="17" t="s">
        <v>32</v>
      </c>
      <c r="H11" s="20"/>
      <c r="I11" s="3"/>
      <c r="J11" s="3"/>
      <c r="K11" s="3"/>
    </row>
    <row r="12" spans="1:11" ht="13.5" thickBot="1" x14ac:dyDescent="0.25">
      <c r="B12" s="1"/>
      <c r="C12" s="18"/>
      <c r="D12" s="3"/>
      <c r="E12" s="3"/>
      <c r="F12" s="3"/>
      <c r="G12" s="3"/>
      <c r="H12" s="3"/>
      <c r="I12" s="3"/>
      <c r="J12" s="3"/>
      <c r="K12" s="3"/>
    </row>
    <row r="13" spans="1:11" ht="13.5" thickBot="1" x14ac:dyDescent="0.25">
      <c r="A13" s="94" t="s">
        <v>16</v>
      </c>
      <c r="B13" s="95"/>
      <c r="C13" s="96"/>
      <c r="D13" s="97"/>
      <c r="E13" s="98"/>
      <c r="F13" s="99" t="s">
        <v>17</v>
      </c>
      <c r="G13" s="100"/>
      <c r="H13" s="100"/>
      <c r="I13" s="101"/>
      <c r="J13" s="102"/>
      <c r="K13" s="103"/>
    </row>
  </sheetData>
  <mergeCells count="9">
    <mergeCell ref="A13:B13"/>
    <mergeCell ref="C13:E13"/>
    <mergeCell ref="F13:H13"/>
    <mergeCell ref="I13:K13"/>
    <mergeCell ref="A4:B4"/>
    <mergeCell ref="C4:K4"/>
    <mergeCell ref="B6:K6"/>
    <mergeCell ref="B10:F10"/>
    <mergeCell ref="B11:F11"/>
  </mergeCells>
  <pageMargins left="0.75" right="0.75" top="1" bottom="1" header="0.5" footer="0.5"/>
  <pageSetup paperSize="9" scale="57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13"/>
  <sheetViews>
    <sheetView topLeftCell="B4" zoomScaleNormal="100" zoomScaleSheetLayoutView="100" workbookViewId="0">
      <selection activeCell="I13" sqref="I13:K13"/>
    </sheetView>
  </sheetViews>
  <sheetFormatPr defaultRowHeight="12.75" x14ac:dyDescent="0.2"/>
  <cols>
    <col min="1" max="1" width="4" style="60" customWidth="1"/>
    <col min="2" max="2" width="25.5703125" style="60" bestFit="1" customWidth="1"/>
    <col min="3" max="3" width="14.42578125" style="60" customWidth="1"/>
    <col min="4" max="4" width="12.28515625" style="60" customWidth="1"/>
    <col min="5" max="5" width="13.42578125" style="60" customWidth="1"/>
    <col min="6" max="6" width="11.140625" style="60" customWidth="1"/>
    <col min="7" max="7" width="12.140625" style="60" customWidth="1"/>
    <col min="8" max="8" width="15" style="60" customWidth="1"/>
    <col min="9" max="9" width="13.140625" style="60" customWidth="1"/>
    <col min="10" max="10" width="14.5703125" style="60" customWidth="1"/>
    <col min="11" max="11" width="16.42578125" style="60" customWidth="1"/>
    <col min="12" max="16384" width="9.140625" style="60"/>
  </cols>
  <sheetData>
    <row r="2" spans="1:11" x14ac:dyDescent="0.2">
      <c r="B2" s="61" t="s">
        <v>0</v>
      </c>
      <c r="C2" s="14">
        <v>15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61"/>
      <c r="B3" s="62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156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61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61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x14ac:dyDescent="0.2">
      <c r="A9" s="16">
        <v>1</v>
      </c>
      <c r="B9" s="25" t="s">
        <v>157</v>
      </c>
      <c r="C9" s="17" t="s">
        <v>158</v>
      </c>
      <c r="D9" s="17">
        <v>2017</v>
      </c>
      <c r="E9" s="24">
        <v>44628</v>
      </c>
      <c r="F9" s="17"/>
      <c r="G9" s="17"/>
      <c r="H9" s="17"/>
      <c r="I9" s="3"/>
      <c r="J9" s="3"/>
      <c r="K9" s="3"/>
    </row>
    <row r="10" spans="1:11" ht="108" customHeight="1" x14ac:dyDescent="0.2">
      <c r="A10" s="19"/>
      <c r="B10" s="109" t="s">
        <v>37</v>
      </c>
      <c r="C10" s="109"/>
      <c r="D10" s="109"/>
      <c r="E10" s="109"/>
      <c r="F10" s="109"/>
      <c r="G10" s="21" t="s">
        <v>32</v>
      </c>
      <c r="H10" s="20"/>
      <c r="I10" s="3"/>
      <c r="J10" s="3"/>
      <c r="K10" s="3"/>
    </row>
    <row r="11" spans="1:11" ht="57.75" customHeight="1" x14ac:dyDescent="0.2">
      <c r="A11" s="19"/>
      <c r="B11" s="109" t="s">
        <v>42</v>
      </c>
      <c r="C11" s="109"/>
      <c r="D11" s="109"/>
      <c r="E11" s="109"/>
      <c r="F11" s="109"/>
      <c r="G11" s="17" t="s">
        <v>32</v>
      </c>
      <c r="H11" s="20"/>
      <c r="I11" s="3"/>
      <c r="J11" s="3"/>
      <c r="K11" s="3"/>
    </row>
    <row r="12" spans="1:11" ht="13.5" thickBot="1" x14ac:dyDescent="0.25">
      <c r="B12" s="1"/>
      <c r="C12" s="18"/>
      <c r="D12" s="3"/>
      <c r="E12" s="3"/>
      <c r="F12" s="3"/>
      <c r="G12" s="3"/>
      <c r="H12" s="3"/>
      <c r="I12" s="3"/>
      <c r="J12" s="3"/>
      <c r="K12" s="3"/>
    </row>
    <row r="13" spans="1:11" ht="13.5" thickBot="1" x14ac:dyDescent="0.25">
      <c r="A13" s="94" t="s">
        <v>16</v>
      </c>
      <c r="B13" s="95"/>
      <c r="C13" s="96"/>
      <c r="D13" s="97"/>
      <c r="E13" s="98"/>
      <c r="F13" s="99" t="s">
        <v>17</v>
      </c>
      <c r="G13" s="100"/>
      <c r="H13" s="100"/>
      <c r="I13" s="101"/>
      <c r="J13" s="102"/>
      <c r="K13" s="103"/>
    </row>
  </sheetData>
  <mergeCells count="9">
    <mergeCell ref="A13:B13"/>
    <mergeCell ref="C13:E13"/>
    <mergeCell ref="F13:H13"/>
    <mergeCell ref="I13:K13"/>
    <mergeCell ref="A4:B4"/>
    <mergeCell ref="C4:K4"/>
    <mergeCell ref="B6:K6"/>
    <mergeCell ref="B10:F10"/>
    <mergeCell ref="B11:F11"/>
  </mergeCells>
  <pageMargins left="0.75" right="0.75" top="1" bottom="1" header="0.5" footer="0.5"/>
  <pageSetup paperSize="9" scale="57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13"/>
  <sheetViews>
    <sheetView tabSelected="1" topLeftCell="A4" zoomScaleNormal="100" zoomScaleSheetLayoutView="100" workbookViewId="0">
      <selection activeCell="I13" sqref="I13:K13"/>
    </sheetView>
  </sheetViews>
  <sheetFormatPr defaultRowHeight="12.75" x14ac:dyDescent="0.2"/>
  <cols>
    <col min="1" max="1" width="4" style="60" customWidth="1"/>
    <col min="2" max="2" width="25.5703125" style="60" bestFit="1" customWidth="1"/>
    <col min="3" max="3" width="14.42578125" style="60" customWidth="1"/>
    <col min="4" max="4" width="12.28515625" style="60" customWidth="1"/>
    <col min="5" max="5" width="13.42578125" style="60" customWidth="1"/>
    <col min="6" max="6" width="11.140625" style="60" customWidth="1"/>
    <col min="7" max="7" width="12.140625" style="60" customWidth="1"/>
    <col min="8" max="8" width="15" style="60" customWidth="1"/>
    <col min="9" max="9" width="13.140625" style="60" customWidth="1"/>
    <col min="10" max="10" width="14.5703125" style="60" customWidth="1"/>
    <col min="11" max="11" width="16.42578125" style="60" customWidth="1"/>
    <col min="12" max="16384" width="9.140625" style="60"/>
  </cols>
  <sheetData>
    <row r="2" spans="1:11" x14ac:dyDescent="0.2">
      <c r="B2" s="61" t="s">
        <v>0</v>
      </c>
      <c r="C2" s="14">
        <v>16</v>
      </c>
      <c r="D2" s="8"/>
      <c r="E2" s="8"/>
      <c r="F2" s="8"/>
      <c r="G2" s="8"/>
      <c r="H2" s="8"/>
      <c r="I2" s="8"/>
      <c r="J2" s="8"/>
      <c r="K2" s="8"/>
    </row>
    <row r="3" spans="1:11" x14ac:dyDescent="0.2">
      <c r="A3" s="61"/>
      <c r="B3" s="62"/>
      <c r="C3" s="7"/>
      <c r="D3" s="8"/>
      <c r="E3" s="8"/>
      <c r="F3" s="8"/>
      <c r="G3" s="8"/>
      <c r="H3" s="8"/>
      <c r="I3" s="8"/>
      <c r="J3" s="8"/>
      <c r="K3" s="8"/>
    </row>
    <row r="4" spans="1:11" ht="12.75" customHeight="1" x14ac:dyDescent="0.2">
      <c r="A4" s="87" t="s">
        <v>13</v>
      </c>
      <c r="B4" s="88"/>
      <c r="C4" s="89" t="s">
        <v>159</v>
      </c>
      <c r="D4" s="90"/>
      <c r="E4" s="90"/>
      <c r="F4" s="90"/>
      <c r="G4" s="90"/>
      <c r="H4" s="90"/>
      <c r="I4" s="90"/>
      <c r="J4" s="90"/>
      <c r="K4" s="91"/>
    </row>
    <row r="5" spans="1:11" x14ac:dyDescent="0.2">
      <c r="A5" s="61"/>
      <c r="B5" s="5"/>
      <c r="C5" s="9"/>
      <c r="D5" s="9"/>
      <c r="E5" s="9"/>
      <c r="F5" s="9"/>
      <c r="G5" s="9"/>
      <c r="H5" s="9"/>
      <c r="I5" s="9"/>
      <c r="J5" s="9"/>
      <c r="K5" s="9"/>
    </row>
    <row r="6" spans="1:11" x14ac:dyDescent="0.2">
      <c r="A6" s="61"/>
      <c r="B6" s="92"/>
      <c r="C6" s="93"/>
      <c r="D6" s="93"/>
      <c r="E6" s="93"/>
      <c r="F6" s="93"/>
      <c r="G6" s="93"/>
      <c r="H6" s="93"/>
      <c r="I6" s="93"/>
      <c r="J6" s="93"/>
      <c r="K6" s="93"/>
    </row>
    <row r="7" spans="1:11" x14ac:dyDescent="0.2">
      <c r="B7" s="1"/>
      <c r="C7" s="3"/>
      <c r="D7" s="3"/>
      <c r="E7" s="3"/>
      <c r="F7" s="3"/>
      <c r="G7" s="3"/>
      <c r="H7" s="3"/>
      <c r="I7" s="3"/>
      <c r="J7" s="3"/>
      <c r="K7" s="3"/>
    </row>
    <row r="8" spans="1:11" ht="38.25" x14ac:dyDescent="0.2">
      <c r="A8" s="16" t="s">
        <v>20</v>
      </c>
      <c r="B8" s="16" t="s">
        <v>21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27</v>
      </c>
      <c r="I8" s="3"/>
      <c r="J8" s="3"/>
      <c r="K8" s="3"/>
    </row>
    <row r="9" spans="1:11" x14ac:dyDescent="0.2">
      <c r="A9" s="16">
        <v>1</v>
      </c>
      <c r="B9" s="65" t="s">
        <v>160</v>
      </c>
      <c r="C9" s="65">
        <v>100299892</v>
      </c>
      <c r="D9" s="65">
        <v>2006</v>
      </c>
      <c r="E9" s="66">
        <v>44571</v>
      </c>
      <c r="F9" s="17"/>
      <c r="G9" s="17"/>
      <c r="H9" s="17"/>
      <c r="I9" s="3"/>
      <c r="J9" s="3"/>
      <c r="K9" s="3"/>
    </row>
    <row r="10" spans="1:11" ht="117" customHeight="1" x14ac:dyDescent="0.2">
      <c r="A10" s="19"/>
      <c r="B10" s="104" t="s">
        <v>9</v>
      </c>
      <c r="C10" s="104"/>
      <c r="D10" s="104"/>
      <c r="E10" s="104"/>
      <c r="F10" s="104"/>
      <c r="G10" s="21" t="s">
        <v>32</v>
      </c>
      <c r="H10" s="20"/>
      <c r="I10" s="3" t="s">
        <v>162</v>
      </c>
      <c r="J10" s="3"/>
      <c r="K10" s="3"/>
    </row>
    <row r="11" spans="1:11" ht="57.75" customHeight="1" x14ac:dyDescent="0.2">
      <c r="A11" s="19"/>
      <c r="B11" s="109" t="s">
        <v>42</v>
      </c>
      <c r="C11" s="109"/>
      <c r="D11" s="109"/>
      <c r="E11" s="109"/>
      <c r="F11" s="109"/>
      <c r="G11" s="17" t="s">
        <v>32</v>
      </c>
      <c r="H11" s="20"/>
      <c r="I11" s="3"/>
      <c r="J11" s="3"/>
      <c r="K11" s="3"/>
    </row>
    <row r="12" spans="1:11" ht="13.5" thickBot="1" x14ac:dyDescent="0.25">
      <c r="B12" s="1"/>
      <c r="C12" s="18"/>
      <c r="D12" s="3"/>
      <c r="E12" s="3"/>
      <c r="F12" s="3"/>
      <c r="G12" s="3"/>
      <c r="H12" s="3"/>
      <c r="I12" s="3"/>
      <c r="J12" s="3"/>
      <c r="K12" s="3"/>
    </row>
    <row r="13" spans="1:11" ht="13.5" thickBot="1" x14ac:dyDescent="0.25">
      <c r="A13" s="94" t="s">
        <v>16</v>
      </c>
      <c r="B13" s="95"/>
      <c r="C13" s="96"/>
      <c r="D13" s="97"/>
      <c r="E13" s="98"/>
      <c r="F13" s="99" t="s">
        <v>17</v>
      </c>
      <c r="G13" s="100"/>
      <c r="H13" s="100"/>
      <c r="I13" s="101"/>
      <c r="J13" s="102"/>
      <c r="K13" s="103"/>
    </row>
  </sheetData>
  <mergeCells count="9">
    <mergeCell ref="A13:B13"/>
    <mergeCell ref="C13:E13"/>
    <mergeCell ref="F13:H13"/>
    <mergeCell ref="I13:K13"/>
    <mergeCell ref="A4:B4"/>
    <mergeCell ref="C4:K4"/>
    <mergeCell ref="B6:K6"/>
    <mergeCell ref="B10:F10"/>
    <mergeCell ref="B11:F11"/>
  </mergeCells>
  <pageMargins left="0.75" right="0.75" top="1" bottom="1" header="0.5" footer="0.5"/>
  <pageSetup paperSize="9" scale="57" orientation="landscape" r:id="rId1"/>
  <headerFooter alignWithMargins="0">
    <oddHeader>&amp;RZałącznik nr 1a do SWZ</oddHeader>
    <oddFooter>&amp;C......................................................................................
podpis osoby uprawnionej do składania oświadczeń woli w imieniu wykonawcy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17</vt:i4>
      </vt:variant>
      <vt:variant>
        <vt:lpstr>Zakresy nazwane</vt:lpstr>
      </vt:variant>
      <vt:variant>
        <vt:i4>4</vt:i4>
      </vt:variant>
    </vt:vector>
  </HeadingPairs>
  <TitlesOfParts>
    <vt:vector size="21" baseType="lpstr">
      <vt:lpstr>Załącznik nr 1 do SWZ</vt:lpstr>
      <vt:lpstr>Część nr 1</vt:lpstr>
      <vt:lpstr>Część nr 2</vt:lpstr>
      <vt:lpstr>Część nr 3</vt:lpstr>
      <vt:lpstr>Część nr 4</vt:lpstr>
      <vt:lpstr>Część nr 5</vt:lpstr>
      <vt:lpstr>Część nr 6</vt:lpstr>
      <vt:lpstr>Część nr 7</vt:lpstr>
      <vt:lpstr>Część nr 8</vt:lpstr>
      <vt:lpstr>Część nr 9</vt:lpstr>
      <vt:lpstr>Część nr 10</vt:lpstr>
      <vt:lpstr>Część nr 11</vt:lpstr>
      <vt:lpstr>Część nr 12</vt:lpstr>
      <vt:lpstr>Część nr 13</vt:lpstr>
      <vt:lpstr>Część nr 14</vt:lpstr>
      <vt:lpstr>Część nr 15</vt:lpstr>
      <vt:lpstr>Część nr 16</vt:lpstr>
      <vt:lpstr>'Część nr 1'!Print_Area</vt:lpstr>
      <vt:lpstr>'Część nr 2'!Print_Area</vt:lpstr>
      <vt:lpstr>'Część nr 3'!Print_Area</vt:lpstr>
      <vt:lpstr>'Załącznik nr 1 do SWZ'!Print_Area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Brygida Podsadecka</cp:lastModifiedBy>
  <cp:lastPrinted>2021-10-13T11:24:13Z</cp:lastPrinted>
  <dcterms:created xsi:type="dcterms:W3CDTF">2003-05-16T10:10:29Z</dcterms:created>
  <dcterms:modified xsi:type="dcterms:W3CDTF">2021-10-13T11:26:23Z</dcterms:modified>
</cp:coreProperties>
</file>